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O:\ORMI\Podklady pro VZ\Zakázky ORMI\2023\Oprava střech - ZŠ Pátova, MŠ Eliášova\ZD\2. část VZ - ZŠ Pátova\ZD\"/>
    </mc:Choice>
  </mc:AlternateContent>
  <xr:revisionPtr revIDLastSave="0" documentId="13_ncr:1_{0EA89FB5-95ED-48C8-8EF7-7307ACF6CA4A}" xr6:coauthVersionLast="47" xr6:coauthVersionMax="47" xr10:uidLastSave="{00000000-0000-0000-0000-000000000000}"/>
  <bookViews>
    <workbookView xWindow="1935" yWindow="0" windowWidth="22245" windowHeight="14940" activeTab="1" xr2:uid="{00000000-000D-0000-FFFF-FFFF00000000}"/>
  </bookViews>
  <sheets>
    <sheet name="Rekapitulace stavby" sheetId="1" r:id="rId1"/>
    <sheet name="Oprava střechy ZŠ Pátova" sheetId="2" r:id="rId2"/>
    <sheet name="Seznam figur" sheetId="3" r:id="rId3"/>
    <sheet name="Pokyny pro vyplnění" sheetId="4" r:id="rId4"/>
  </sheets>
  <definedNames>
    <definedName name="_xlnm._FilterDatabase" localSheetId="1" hidden="1">'Oprava střechy ZŠ Pátova'!$C$97:$J$541</definedName>
    <definedName name="_xlnm.Print_Titles" localSheetId="1">'Oprava střechy ZŠ Pátova'!$97:$97</definedName>
    <definedName name="_xlnm.Print_Titles" localSheetId="0">'Rekapitulace stavby'!$52:$52</definedName>
    <definedName name="_xlnm.Print_Titles" localSheetId="2">'Seznam figur'!$9:$9</definedName>
    <definedName name="_xlnm.Print_Area" localSheetId="1">'Oprava střechy ZŠ Pátova'!$C$4:$J$39,'Oprava střechy ZŠ Pátova'!$C$45:$J$79,'Oprava střechy ZŠ Pátova'!$C$85:$J$541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2">'Seznam figur'!$C$4:$G$139</definedName>
  </definedNames>
  <calcPr calcId="181029"/>
</workbook>
</file>

<file path=xl/calcChain.xml><?xml version="1.0" encoding="utf-8"?>
<calcChain xmlns="http://schemas.openxmlformats.org/spreadsheetml/2006/main">
  <c r="J408" i="2" l="1"/>
  <c r="J101" i="2"/>
  <c r="AM47" i="1"/>
  <c r="J107" i="2"/>
  <c r="H332" i="2"/>
  <c r="H434" i="2"/>
  <c r="D7" i="3"/>
  <c r="J37" i="2"/>
  <c r="J36" i="2"/>
  <c r="AY55" i="1" s="1"/>
  <c r="J35" i="2"/>
  <c r="AX55" i="1"/>
  <c r="BH540" i="2"/>
  <c r="BG540" i="2"/>
  <c r="BF540" i="2"/>
  <c r="BE540" i="2"/>
  <c r="S540" i="2"/>
  <c r="Q540" i="2"/>
  <c r="O540" i="2"/>
  <c r="BH538" i="2"/>
  <c r="BG538" i="2"/>
  <c r="BF538" i="2"/>
  <c r="BE538" i="2"/>
  <c r="S538" i="2"/>
  <c r="Q538" i="2"/>
  <c r="O538" i="2"/>
  <c r="BH535" i="2"/>
  <c r="BG535" i="2"/>
  <c r="BF535" i="2"/>
  <c r="BE535" i="2"/>
  <c r="S535" i="2"/>
  <c r="S534" i="2"/>
  <c r="Q535" i="2"/>
  <c r="Q534" i="2" s="1"/>
  <c r="O535" i="2"/>
  <c r="O534" i="2" s="1"/>
  <c r="BH532" i="2"/>
  <c r="BG532" i="2"/>
  <c r="BF532" i="2"/>
  <c r="BE532" i="2"/>
  <c r="S532" i="2"/>
  <c r="Q532" i="2"/>
  <c r="O532" i="2"/>
  <c r="BH530" i="2"/>
  <c r="BG530" i="2"/>
  <c r="BF530" i="2"/>
  <c r="BE530" i="2"/>
  <c r="S530" i="2"/>
  <c r="Q530" i="2"/>
  <c r="O530" i="2"/>
  <c r="BH528" i="2"/>
  <c r="BG528" i="2"/>
  <c r="BF528" i="2"/>
  <c r="BE528" i="2"/>
  <c r="S528" i="2"/>
  <c r="Q528" i="2"/>
  <c r="O528" i="2"/>
  <c r="BH525" i="2"/>
  <c r="BG525" i="2"/>
  <c r="BF525" i="2"/>
  <c r="BE525" i="2"/>
  <c r="S525" i="2"/>
  <c r="S524" i="2" s="1"/>
  <c r="Q525" i="2"/>
  <c r="Q524" i="2" s="1"/>
  <c r="O525" i="2"/>
  <c r="O524" i="2" s="1"/>
  <c r="BH523" i="2"/>
  <c r="BG523" i="2"/>
  <c r="BF523" i="2"/>
  <c r="BE523" i="2"/>
  <c r="S523" i="2"/>
  <c r="Q523" i="2"/>
  <c r="O523" i="2"/>
  <c r="BH521" i="2"/>
  <c r="BG521" i="2"/>
  <c r="BF521" i="2"/>
  <c r="BE521" i="2"/>
  <c r="S521" i="2"/>
  <c r="Q521" i="2"/>
  <c r="O521" i="2"/>
  <c r="BH497" i="2"/>
  <c r="BG497" i="2"/>
  <c r="BF497" i="2"/>
  <c r="BE497" i="2"/>
  <c r="S497" i="2"/>
  <c r="Q497" i="2"/>
  <c r="O497" i="2"/>
  <c r="BH494" i="2"/>
  <c r="BG494" i="2"/>
  <c r="BF494" i="2"/>
  <c r="BE494" i="2"/>
  <c r="S494" i="2"/>
  <c r="Q494" i="2"/>
  <c r="Q493" i="2" s="1"/>
  <c r="O494" i="2"/>
  <c r="BH491" i="2"/>
  <c r="BG491" i="2"/>
  <c r="BF491" i="2"/>
  <c r="BE491" i="2"/>
  <c r="S491" i="2"/>
  <c r="Q491" i="2"/>
  <c r="O491" i="2"/>
  <c r="BH488" i="2"/>
  <c r="BG488" i="2"/>
  <c r="BF488" i="2"/>
  <c r="BE488" i="2"/>
  <c r="S488" i="2"/>
  <c r="Q488" i="2"/>
  <c r="O488" i="2"/>
  <c r="BH484" i="2"/>
  <c r="BG484" i="2"/>
  <c r="BF484" i="2"/>
  <c r="BE484" i="2"/>
  <c r="S484" i="2"/>
  <c r="Q484" i="2"/>
  <c r="O484" i="2"/>
  <c r="BH480" i="2"/>
  <c r="BG480" i="2"/>
  <c r="BF480" i="2"/>
  <c r="BE480" i="2"/>
  <c r="S480" i="2"/>
  <c r="Q480" i="2"/>
  <c r="O480" i="2"/>
  <c r="BH476" i="2"/>
  <c r="BG476" i="2"/>
  <c r="BF476" i="2"/>
  <c r="BE476" i="2"/>
  <c r="S476" i="2"/>
  <c r="Q476" i="2"/>
  <c r="O476" i="2"/>
  <c r="BH474" i="2"/>
  <c r="BG474" i="2"/>
  <c r="BF474" i="2"/>
  <c r="BE474" i="2"/>
  <c r="S474" i="2"/>
  <c r="Q474" i="2"/>
  <c r="O474" i="2"/>
  <c r="BH472" i="2"/>
  <c r="BG472" i="2"/>
  <c r="BF472" i="2"/>
  <c r="BE472" i="2"/>
  <c r="S472" i="2"/>
  <c r="Q472" i="2"/>
  <c r="O472" i="2"/>
  <c r="BH470" i="2"/>
  <c r="BG470" i="2"/>
  <c r="BF470" i="2"/>
  <c r="BE470" i="2"/>
  <c r="S470" i="2"/>
  <c r="Q470" i="2"/>
  <c r="O470" i="2"/>
  <c r="BH467" i="2"/>
  <c r="BG467" i="2"/>
  <c r="BF467" i="2"/>
  <c r="BE467" i="2"/>
  <c r="S467" i="2"/>
  <c r="Q467" i="2"/>
  <c r="O467" i="2"/>
  <c r="BH464" i="2"/>
  <c r="BG464" i="2"/>
  <c r="BF464" i="2"/>
  <c r="BE464" i="2"/>
  <c r="S464" i="2"/>
  <c r="Q464" i="2"/>
  <c r="O464" i="2"/>
  <c r="BH461" i="2"/>
  <c r="BG461" i="2"/>
  <c r="BF461" i="2"/>
  <c r="BE461" i="2"/>
  <c r="S461" i="2"/>
  <c r="Q461" i="2"/>
  <c r="O461" i="2"/>
  <c r="BH459" i="2"/>
  <c r="BG459" i="2"/>
  <c r="BF459" i="2"/>
  <c r="BE459" i="2"/>
  <c r="S459" i="2"/>
  <c r="Q459" i="2"/>
  <c r="O459" i="2"/>
  <c r="BH456" i="2"/>
  <c r="BG456" i="2"/>
  <c r="BF456" i="2"/>
  <c r="BE456" i="2"/>
  <c r="S456" i="2"/>
  <c r="Q456" i="2"/>
  <c r="O456" i="2"/>
  <c r="BH453" i="2"/>
  <c r="BG453" i="2"/>
  <c r="BF453" i="2"/>
  <c r="BE453" i="2"/>
  <c r="S453" i="2"/>
  <c r="Q453" i="2"/>
  <c r="O453" i="2"/>
  <c r="BH451" i="2"/>
  <c r="BG451" i="2"/>
  <c r="BF451" i="2"/>
  <c r="BE451" i="2"/>
  <c r="S451" i="2"/>
  <c r="Q451" i="2"/>
  <c r="O451" i="2"/>
  <c r="BH447" i="2"/>
  <c r="BG447" i="2"/>
  <c r="BF447" i="2"/>
  <c r="BE447" i="2"/>
  <c r="S447" i="2"/>
  <c r="Q447" i="2"/>
  <c r="O447" i="2"/>
  <c r="BH446" i="2"/>
  <c r="BG446" i="2"/>
  <c r="BF446" i="2"/>
  <c r="BE446" i="2"/>
  <c r="S446" i="2"/>
  <c r="Q446" i="2"/>
  <c r="O446" i="2"/>
  <c r="BH442" i="2"/>
  <c r="BG442" i="2"/>
  <c r="BF442" i="2"/>
  <c r="BE442" i="2"/>
  <c r="S442" i="2"/>
  <c r="Q442" i="2"/>
  <c r="O442" i="2"/>
  <c r="BH435" i="2"/>
  <c r="BG435" i="2"/>
  <c r="BF435" i="2"/>
  <c r="BE435" i="2"/>
  <c r="S435" i="2"/>
  <c r="Q435" i="2"/>
  <c r="O435" i="2"/>
  <c r="BH429" i="2"/>
  <c r="BG429" i="2"/>
  <c r="BF429" i="2"/>
  <c r="BE429" i="2"/>
  <c r="S429" i="2"/>
  <c r="Q429" i="2"/>
  <c r="O429" i="2"/>
  <c r="BH426" i="2"/>
  <c r="BG426" i="2"/>
  <c r="BF426" i="2"/>
  <c r="BE426" i="2"/>
  <c r="S426" i="2"/>
  <c r="Q426" i="2"/>
  <c r="O426" i="2"/>
  <c r="BH422" i="2"/>
  <c r="BG422" i="2"/>
  <c r="BF422" i="2"/>
  <c r="BE422" i="2"/>
  <c r="S422" i="2"/>
  <c r="Q422" i="2"/>
  <c r="O422" i="2"/>
  <c r="BH419" i="2"/>
  <c r="BG419" i="2"/>
  <c r="BF419" i="2"/>
  <c r="BE419" i="2"/>
  <c r="S419" i="2"/>
  <c r="Q419" i="2"/>
  <c r="O419" i="2"/>
  <c r="BH416" i="2"/>
  <c r="BG416" i="2"/>
  <c r="BF416" i="2"/>
  <c r="BE416" i="2"/>
  <c r="S416" i="2"/>
  <c r="Q416" i="2"/>
  <c r="O416" i="2"/>
  <c r="BH412" i="2"/>
  <c r="BG412" i="2"/>
  <c r="BF412" i="2"/>
  <c r="BE412" i="2"/>
  <c r="S412" i="2"/>
  <c r="Q412" i="2"/>
  <c r="O412" i="2"/>
  <c r="BH408" i="2"/>
  <c r="BG408" i="2"/>
  <c r="BF408" i="2"/>
  <c r="BE408" i="2"/>
  <c r="S408" i="2"/>
  <c r="Q408" i="2"/>
  <c r="O408" i="2"/>
  <c r="BH405" i="2"/>
  <c r="BG405" i="2"/>
  <c r="BF405" i="2"/>
  <c r="BE405" i="2"/>
  <c r="S405" i="2"/>
  <c r="Q405" i="2"/>
  <c r="O405" i="2"/>
  <c r="BH402" i="2"/>
  <c r="BG402" i="2"/>
  <c r="BF402" i="2"/>
  <c r="BE402" i="2"/>
  <c r="S402" i="2"/>
  <c r="Q402" i="2"/>
  <c r="O402" i="2"/>
  <c r="BH399" i="2"/>
  <c r="BG399" i="2"/>
  <c r="BF399" i="2"/>
  <c r="BE399" i="2"/>
  <c r="S399" i="2"/>
  <c r="Q399" i="2"/>
  <c r="O399" i="2"/>
  <c r="BH398" i="2"/>
  <c r="BG398" i="2"/>
  <c r="BF398" i="2"/>
  <c r="BE398" i="2"/>
  <c r="S398" i="2"/>
  <c r="Q398" i="2"/>
  <c r="O398" i="2"/>
  <c r="BH394" i="2"/>
  <c r="BG394" i="2"/>
  <c r="BF394" i="2"/>
  <c r="BE394" i="2"/>
  <c r="S394" i="2"/>
  <c r="Q394" i="2"/>
  <c r="O394" i="2"/>
  <c r="BH392" i="2"/>
  <c r="BG392" i="2"/>
  <c r="BF392" i="2"/>
  <c r="BE392" i="2"/>
  <c r="S392" i="2"/>
  <c r="Q392" i="2"/>
  <c r="O392" i="2"/>
  <c r="BH388" i="2"/>
  <c r="BG388" i="2"/>
  <c r="BF388" i="2"/>
  <c r="BE388" i="2"/>
  <c r="S388" i="2"/>
  <c r="Q388" i="2"/>
  <c r="O388" i="2"/>
  <c r="BH384" i="2"/>
  <c r="BG384" i="2"/>
  <c r="BF384" i="2"/>
  <c r="BE384" i="2"/>
  <c r="S384" i="2"/>
  <c r="Q384" i="2"/>
  <c r="O384" i="2"/>
  <c r="BH378" i="2"/>
  <c r="BG378" i="2"/>
  <c r="BF378" i="2"/>
  <c r="BE378" i="2"/>
  <c r="S378" i="2"/>
  <c r="Q378" i="2"/>
  <c r="O378" i="2"/>
  <c r="BH374" i="2"/>
  <c r="BG374" i="2"/>
  <c r="BF374" i="2"/>
  <c r="BE374" i="2"/>
  <c r="S374" i="2"/>
  <c r="Q374" i="2"/>
  <c r="O374" i="2"/>
  <c r="BH370" i="2"/>
  <c r="BG370" i="2"/>
  <c r="BF370" i="2"/>
  <c r="BE370" i="2"/>
  <c r="S370" i="2"/>
  <c r="Q370" i="2"/>
  <c r="O370" i="2"/>
  <c r="BH366" i="2"/>
  <c r="BG366" i="2"/>
  <c r="BF366" i="2"/>
  <c r="BE366" i="2"/>
  <c r="S366" i="2"/>
  <c r="Q366" i="2"/>
  <c r="O366" i="2"/>
  <c r="BH362" i="2"/>
  <c r="BG362" i="2"/>
  <c r="BF362" i="2"/>
  <c r="BE362" i="2"/>
  <c r="S362" i="2"/>
  <c r="Q362" i="2"/>
  <c r="O362" i="2"/>
  <c r="BH358" i="2"/>
  <c r="BG358" i="2"/>
  <c r="BF358" i="2"/>
  <c r="BE358" i="2"/>
  <c r="S358" i="2"/>
  <c r="Q358" i="2"/>
  <c r="O358" i="2"/>
  <c r="BH354" i="2"/>
  <c r="BG354" i="2"/>
  <c r="BF354" i="2"/>
  <c r="BE354" i="2"/>
  <c r="S354" i="2"/>
  <c r="Q354" i="2"/>
  <c r="O354" i="2"/>
  <c r="BH350" i="2"/>
  <c r="BG350" i="2"/>
  <c r="BF350" i="2"/>
  <c r="BE350" i="2"/>
  <c r="S350" i="2"/>
  <c r="Q350" i="2"/>
  <c r="O350" i="2"/>
  <c r="BH347" i="2"/>
  <c r="BG347" i="2"/>
  <c r="BF347" i="2"/>
  <c r="BE347" i="2"/>
  <c r="S347" i="2"/>
  <c r="Q347" i="2"/>
  <c r="O347" i="2"/>
  <c r="BH344" i="2"/>
  <c r="BG344" i="2"/>
  <c r="BF344" i="2"/>
  <c r="BE344" i="2"/>
  <c r="S344" i="2"/>
  <c r="Q344" i="2"/>
  <c r="O344" i="2"/>
  <c r="BH341" i="2"/>
  <c r="BG341" i="2"/>
  <c r="BF341" i="2"/>
  <c r="BE341" i="2"/>
  <c r="S341" i="2"/>
  <c r="Q341" i="2"/>
  <c r="O341" i="2"/>
  <c r="BH336" i="2"/>
  <c r="BG336" i="2"/>
  <c r="BF336" i="2"/>
  <c r="BE336" i="2"/>
  <c r="S336" i="2"/>
  <c r="Q336" i="2"/>
  <c r="O336" i="2"/>
  <c r="BH333" i="2"/>
  <c r="BG333" i="2"/>
  <c r="BF333" i="2"/>
  <c r="BE333" i="2"/>
  <c r="S333" i="2"/>
  <c r="Q333" i="2"/>
  <c r="O333" i="2"/>
  <c r="BH327" i="2"/>
  <c r="BG327" i="2"/>
  <c r="BF327" i="2"/>
  <c r="BE327" i="2"/>
  <c r="S327" i="2"/>
  <c r="Q327" i="2"/>
  <c r="O327" i="2"/>
  <c r="BH323" i="2"/>
  <c r="BG323" i="2"/>
  <c r="BF323" i="2"/>
  <c r="BE323" i="2"/>
  <c r="S323" i="2"/>
  <c r="Q323" i="2"/>
  <c r="O323" i="2"/>
  <c r="BH320" i="2"/>
  <c r="BG320" i="2"/>
  <c r="BF320" i="2"/>
  <c r="BE320" i="2"/>
  <c r="S320" i="2"/>
  <c r="Q320" i="2"/>
  <c r="O320" i="2"/>
  <c r="BH319" i="2"/>
  <c r="BG319" i="2"/>
  <c r="BF319" i="2"/>
  <c r="BE319" i="2"/>
  <c r="S319" i="2"/>
  <c r="Q319" i="2"/>
  <c r="O319" i="2"/>
  <c r="BH318" i="2"/>
  <c r="BG318" i="2"/>
  <c r="BF318" i="2"/>
  <c r="BE318" i="2"/>
  <c r="S318" i="2"/>
  <c r="Q318" i="2"/>
  <c r="O318" i="2"/>
  <c r="BH317" i="2"/>
  <c r="BG317" i="2"/>
  <c r="BF317" i="2"/>
  <c r="BE317" i="2"/>
  <c r="S317" i="2"/>
  <c r="Q317" i="2"/>
  <c r="O317" i="2"/>
  <c r="BH312" i="2"/>
  <c r="BG312" i="2"/>
  <c r="BF312" i="2"/>
  <c r="BE312" i="2"/>
  <c r="S312" i="2"/>
  <c r="Q312" i="2"/>
  <c r="O312" i="2"/>
  <c r="BH310" i="2"/>
  <c r="BG310" i="2"/>
  <c r="BF310" i="2"/>
  <c r="BE310" i="2"/>
  <c r="S310" i="2"/>
  <c r="Q310" i="2"/>
  <c r="O310" i="2"/>
  <c r="BH307" i="2"/>
  <c r="BG307" i="2"/>
  <c r="BF307" i="2"/>
  <c r="BE307" i="2"/>
  <c r="S307" i="2"/>
  <c r="Q307" i="2"/>
  <c r="O307" i="2"/>
  <c r="BH302" i="2"/>
  <c r="BG302" i="2"/>
  <c r="BF302" i="2"/>
  <c r="BE302" i="2"/>
  <c r="S302" i="2"/>
  <c r="Q302" i="2"/>
  <c r="O302" i="2"/>
  <c r="BH297" i="2"/>
  <c r="BG297" i="2"/>
  <c r="BF297" i="2"/>
  <c r="BE297" i="2"/>
  <c r="S297" i="2"/>
  <c r="Q297" i="2"/>
  <c r="O297" i="2"/>
  <c r="BH292" i="2"/>
  <c r="BG292" i="2"/>
  <c r="BF292" i="2"/>
  <c r="BE292" i="2"/>
  <c r="S292" i="2"/>
  <c r="Q292" i="2"/>
  <c r="O292" i="2"/>
  <c r="BH287" i="2"/>
  <c r="BG287" i="2"/>
  <c r="BF287" i="2"/>
  <c r="BE287" i="2"/>
  <c r="S287" i="2"/>
  <c r="Q287" i="2"/>
  <c r="O287" i="2"/>
  <c r="BH286" i="2"/>
  <c r="BG286" i="2"/>
  <c r="BF286" i="2"/>
  <c r="BE286" i="2"/>
  <c r="S286" i="2"/>
  <c r="Q286" i="2"/>
  <c r="O286" i="2"/>
  <c r="BH283" i="2"/>
  <c r="BG283" i="2"/>
  <c r="BF283" i="2"/>
  <c r="BE283" i="2"/>
  <c r="S283" i="2"/>
  <c r="Q283" i="2"/>
  <c r="O283" i="2"/>
  <c r="BH282" i="2"/>
  <c r="BG282" i="2"/>
  <c r="BF282" i="2"/>
  <c r="BE282" i="2"/>
  <c r="S282" i="2"/>
  <c r="Q282" i="2"/>
  <c r="O282" i="2"/>
  <c r="BH279" i="2"/>
  <c r="BG279" i="2"/>
  <c r="BF279" i="2"/>
  <c r="BE279" i="2"/>
  <c r="S279" i="2"/>
  <c r="Q279" i="2"/>
  <c r="O279" i="2"/>
  <c r="BH277" i="2"/>
  <c r="BG277" i="2"/>
  <c r="BF277" i="2"/>
  <c r="BE277" i="2"/>
  <c r="S277" i="2"/>
  <c r="Q277" i="2"/>
  <c r="O277" i="2"/>
  <c r="BH275" i="2"/>
  <c r="BG275" i="2"/>
  <c r="BF275" i="2"/>
  <c r="BE275" i="2"/>
  <c r="S275" i="2"/>
  <c r="Q275" i="2"/>
  <c r="O275" i="2"/>
  <c r="BH272" i="2"/>
  <c r="BG272" i="2"/>
  <c r="BF272" i="2"/>
  <c r="BE272" i="2"/>
  <c r="S272" i="2"/>
  <c r="Q272" i="2"/>
  <c r="O272" i="2"/>
  <c r="BH270" i="2"/>
  <c r="BG270" i="2"/>
  <c r="BF270" i="2"/>
  <c r="BE270" i="2"/>
  <c r="S270" i="2"/>
  <c r="Q270" i="2"/>
  <c r="O270" i="2"/>
  <c r="BH267" i="2"/>
  <c r="BG267" i="2"/>
  <c r="BF267" i="2"/>
  <c r="BE267" i="2"/>
  <c r="S267" i="2"/>
  <c r="Q267" i="2"/>
  <c r="O267" i="2"/>
  <c r="BH262" i="2"/>
  <c r="BG262" i="2"/>
  <c r="BF262" i="2"/>
  <c r="BE262" i="2"/>
  <c r="S262" i="2"/>
  <c r="S261" i="2" s="1"/>
  <c r="Q262" i="2"/>
  <c r="Q261" i="2" s="1"/>
  <c r="O262" i="2"/>
  <c r="O261" i="2" s="1"/>
  <c r="BH258" i="2"/>
  <c r="BG258" i="2"/>
  <c r="BF258" i="2"/>
  <c r="BE258" i="2"/>
  <c r="S258" i="2"/>
  <c r="S257" i="2" s="1"/>
  <c r="Q258" i="2"/>
  <c r="Q257" i="2"/>
  <c r="O258" i="2"/>
  <c r="O257" i="2" s="1"/>
  <c r="BH255" i="2"/>
  <c r="BG255" i="2"/>
  <c r="BF255" i="2"/>
  <c r="BE255" i="2"/>
  <c r="S255" i="2"/>
  <c r="Q255" i="2"/>
  <c r="O255" i="2"/>
  <c r="BH253" i="2"/>
  <c r="BG253" i="2"/>
  <c r="BF253" i="2"/>
  <c r="BE253" i="2"/>
  <c r="S253" i="2"/>
  <c r="Q253" i="2"/>
  <c r="O253" i="2"/>
  <c r="BH250" i="2"/>
  <c r="BG250" i="2"/>
  <c r="BF250" i="2"/>
  <c r="BE250" i="2"/>
  <c r="S250" i="2"/>
  <c r="Q250" i="2"/>
  <c r="O250" i="2"/>
  <c r="BH248" i="2"/>
  <c r="BG248" i="2"/>
  <c r="BF248" i="2"/>
  <c r="BE248" i="2"/>
  <c r="S248" i="2"/>
  <c r="Q248" i="2"/>
  <c r="O248" i="2"/>
  <c r="BH246" i="2"/>
  <c r="BG246" i="2"/>
  <c r="BF246" i="2"/>
  <c r="BE246" i="2"/>
  <c r="S246" i="2"/>
  <c r="Q246" i="2"/>
  <c r="O246" i="2"/>
  <c r="BH244" i="2"/>
  <c r="BG244" i="2"/>
  <c r="BF244" i="2"/>
  <c r="BE244" i="2"/>
  <c r="S244" i="2"/>
  <c r="Q244" i="2"/>
  <c r="O244" i="2"/>
  <c r="BH240" i="2"/>
  <c r="BG240" i="2"/>
  <c r="BF240" i="2"/>
  <c r="BE240" i="2"/>
  <c r="S240" i="2"/>
  <c r="Q240" i="2"/>
  <c r="O240" i="2"/>
  <c r="BH237" i="2"/>
  <c r="BG237" i="2"/>
  <c r="BF237" i="2"/>
  <c r="BE237" i="2"/>
  <c r="S237" i="2"/>
  <c r="Q237" i="2"/>
  <c r="O237" i="2"/>
  <c r="BH233" i="2"/>
  <c r="BG233" i="2"/>
  <c r="BF233" i="2"/>
  <c r="BE233" i="2"/>
  <c r="S233" i="2"/>
  <c r="Q233" i="2"/>
  <c r="O233" i="2"/>
  <c r="BH227" i="2"/>
  <c r="BG227" i="2"/>
  <c r="BF227" i="2"/>
  <c r="BE227" i="2"/>
  <c r="S227" i="2"/>
  <c r="Q227" i="2"/>
  <c r="O227" i="2"/>
  <c r="BH223" i="2"/>
  <c r="BG223" i="2"/>
  <c r="BF223" i="2"/>
  <c r="BE223" i="2"/>
  <c r="S223" i="2"/>
  <c r="Q223" i="2"/>
  <c r="O223" i="2"/>
  <c r="BH220" i="2"/>
  <c r="BG220" i="2"/>
  <c r="BF220" i="2"/>
  <c r="BE220" i="2"/>
  <c r="S220" i="2"/>
  <c r="Q220" i="2"/>
  <c r="O220" i="2"/>
  <c r="BH217" i="2"/>
  <c r="BG217" i="2"/>
  <c r="BF217" i="2"/>
  <c r="BE217" i="2"/>
  <c r="S217" i="2"/>
  <c r="Q217" i="2"/>
  <c r="O217" i="2"/>
  <c r="BH213" i="2"/>
  <c r="BG213" i="2"/>
  <c r="BF213" i="2"/>
  <c r="BE213" i="2"/>
  <c r="S213" i="2"/>
  <c r="Q213" i="2"/>
  <c r="O213" i="2"/>
  <c r="BH210" i="2"/>
  <c r="BG210" i="2"/>
  <c r="BF210" i="2"/>
  <c r="BE210" i="2"/>
  <c r="S210" i="2"/>
  <c r="Q210" i="2"/>
  <c r="O210" i="2"/>
  <c r="BH207" i="2"/>
  <c r="BG207" i="2"/>
  <c r="BF207" i="2"/>
  <c r="BE207" i="2"/>
  <c r="S207" i="2"/>
  <c r="Q207" i="2"/>
  <c r="O207" i="2"/>
  <c r="BH204" i="2"/>
  <c r="BG204" i="2"/>
  <c r="BF204" i="2"/>
  <c r="BE204" i="2"/>
  <c r="S204" i="2"/>
  <c r="Q204" i="2"/>
  <c r="O204" i="2"/>
  <c r="BH201" i="2"/>
  <c r="BG201" i="2"/>
  <c r="BF201" i="2"/>
  <c r="BE201" i="2"/>
  <c r="S201" i="2"/>
  <c r="Q201" i="2"/>
  <c r="O201" i="2"/>
  <c r="BH198" i="2"/>
  <c r="BG198" i="2"/>
  <c r="BF198" i="2"/>
  <c r="BE198" i="2"/>
  <c r="S198" i="2"/>
  <c r="Q198" i="2"/>
  <c r="O198" i="2"/>
  <c r="BH193" i="2"/>
  <c r="BG193" i="2"/>
  <c r="BF193" i="2"/>
  <c r="BE193" i="2"/>
  <c r="S193" i="2"/>
  <c r="Q193" i="2"/>
  <c r="O193" i="2"/>
  <c r="BH190" i="2"/>
  <c r="BG190" i="2"/>
  <c r="BF190" i="2"/>
  <c r="BE190" i="2"/>
  <c r="S190" i="2"/>
  <c r="Q190" i="2"/>
  <c r="O190" i="2"/>
  <c r="BH187" i="2"/>
  <c r="BG187" i="2"/>
  <c r="BF187" i="2"/>
  <c r="BE187" i="2"/>
  <c r="S187" i="2"/>
  <c r="Q187" i="2"/>
  <c r="O187" i="2"/>
  <c r="BH182" i="2"/>
  <c r="BG182" i="2"/>
  <c r="BF182" i="2"/>
  <c r="BE182" i="2"/>
  <c r="S182" i="2"/>
  <c r="Q182" i="2"/>
  <c r="O182" i="2"/>
  <c r="BH178" i="2"/>
  <c r="BG178" i="2"/>
  <c r="BF178" i="2"/>
  <c r="BE178" i="2"/>
  <c r="S178" i="2"/>
  <c r="Q178" i="2"/>
  <c r="O178" i="2"/>
  <c r="BH174" i="2"/>
  <c r="BG174" i="2"/>
  <c r="BF174" i="2"/>
  <c r="BE174" i="2"/>
  <c r="S174" i="2"/>
  <c r="Q174" i="2"/>
  <c r="O174" i="2"/>
  <c r="BH163" i="2"/>
  <c r="BG163" i="2"/>
  <c r="BF163" i="2"/>
  <c r="BE163" i="2"/>
  <c r="S163" i="2"/>
  <c r="Q163" i="2"/>
  <c r="O163" i="2"/>
  <c r="BH161" i="2"/>
  <c r="BG161" i="2"/>
  <c r="BF161" i="2"/>
  <c r="BE161" i="2"/>
  <c r="S161" i="2"/>
  <c r="Q161" i="2"/>
  <c r="O161" i="2"/>
  <c r="BH153" i="2"/>
  <c r="BG153" i="2"/>
  <c r="BF153" i="2"/>
  <c r="BE153" i="2"/>
  <c r="S153" i="2"/>
  <c r="Q153" i="2"/>
  <c r="O153" i="2"/>
  <c r="BH151" i="2"/>
  <c r="BG151" i="2"/>
  <c r="BF151" i="2"/>
  <c r="BE151" i="2"/>
  <c r="S151" i="2"/>
  <c r="Q151" i="2"/>
  <c r="O151" i="2"/>
  <c r="BH148" i="2"/>
  <c r="BG148" i="2"/>
  <c r="BF148" i="2"/>
  <c r="BE148" i="2"/>
  <c r="S148" i="2"/>
  <c r="Q148" i="2"/>
  <c r="O148" i="2"/>
  <c r="BH137" i="2"/>
  <c r="BG137" i="2"/>
  <c r="BF137" i="2"/>
  <c r="BE137" i="2"/>
  <c r="S137" i="2"/>
  <c r="Q137" i="2"/>
  <c r="O137" i="2"/>
  <c r="BH133" i="2"/>
  <c r="BG133" i="2"/>
  <c r="BF133" i="2"/>
  <c r="BE133" i="2"/>
  <c r="S133" i="2"/>
  <c r="Q133" i="2"/>
  <c r="O133" i="2"/>
  <c r="BH130" i="2"/>
  <c r="BG130" i="2"/>
  <c r="BF130" i="2"/>
  <c r="BE130" i="2"/>
  <c r="S130" i="2"/>
  <c r="Q130" i="2"/>
  <c r="O130" i="2"/>
  <c r="BH124" i="2"/>
  <c r="BG124" i="2"/>
  <c r="BF124" i="2"/>
  <c r="BE124" i="2"/>
  <c r="S124" i="2"/>
  <c r="Q124" i="2"/>
  <c r="O124" i="2"/>
  <c r="BH121" i="2"/>
  <c r="BG121" i="2"/>
  <c r="BF121" i="2"/>
  <c r="BE121" i="2"/>
  <c r="S121" i="2"/>
  <c r="Q121" i="2"/>
  <c r="O121" i="2"/>
  <c r="BH117" i="2"/>
  <c r="BG117" i="2"/>
  <c r="BF117" i="2"/>
  <c r="BE117" i="2"/>
  <c r="S117" i="2"/>
  <c r="Q117" i="2"/>
  <c r="O117" i="2"/>
  <c r="BH113" i="2"/>
  <c r="BG113" i="2"/>
  <c r="BF113" i="2"/>
  <c r="BE113" i="2"/>
  <c r="S113" i="2"/>
  <c r="Q113" i="2"/>
  <c r="O113" i="2"/>
  <c r="BH110" i="2"/>
  <c r="BG110" i="2"/>
  <c r="BF110" i="2"/>
  <c r="BE110" i="2"/>
  <c r="S110" i="2"/>
  <c r="Q110" i="2"/>
  <c r="O110" i="2"/>
  <c r="BH107" i="2"/>
  <c r="BG107" i="2"/>
  <c r="BF107" i="2"/>
  <c r="BE107" i="2"/>
  <c r="S107" i="2"/>
  <c r="Q107" i="2"/>
  <c r="O107" i="2"/>
  <c r="BH101" i="2"/>
  <c r="BG101" i="2"/>
  <c r="BF101" i="2"/>
  <c r="BE101" i="2"/>
  <c r="S101" i="2"/>
  <c r="Q101" i="2"/>
  <c r="O101" i="2"/>
  <c r="J95" i="2"/>
  <c r="J94" i="2"/>
  <c r="F94" i="2"/>
  <c r="F92" i="2"/>
  <c r="E90" i="2"/>
  <c r="J55" i="2"/>
  <c r="J54" i="2"/>
  <c r="F54" i="2"/>
  <c r="F52" i="2"/>
  <c r="E50" i="2"/>
  <c r="J18" i="2"/>
  <c r="E18" i="2"/>
  <c r="F55" i="2" s="1"/>
  <c r="J17" i="2"/>
  <c r="E7" i="2"/>
  <c r="E88" i="2" s="1"/>
  <c r="L50" i="1"/>
  <c r="AM50" i="1"/>
  <c r="AM49" i="1"/>
  <c r="L49" i="1"/>
  <c r="L47" i="1"/>
  <c r="L45" i="1"/>
  <c r="L44" i="1"/>
  <c r="J497" i="2"/>
  <c r="J416" i="2"/>
  <c r="J327" i="2"/>
  <c r="J253" i="2"/>
  <c r="BJ220" i="2"/>
  <c r="J488" i="2"/>
  <c r="BJ318" i="2"/>
  <c r="J246" i="2"/>
  <c r="J201" i="2"/>
  <c r="J540" i="2"/>
  <c r="J474" i="2"/>
  <c r="BJ402" i="2"/>
  <c r="J476" i="2"/>
  <c r="J374" i="2"/>
  <c r="BJ317" i="2"/>
  <c r="J267" i="2"/>
  <c r="BJ237" i="2"/>
  <c r="J148" i="2"/>
  <c r="J470" i="2"/>
  <c r="J370" i="2"/>
  <c r="J258" i="2"/>
  <c r="BJ174" i="2"/>
  <c r="J532" i="2"/>
  <c r="J484" i="2"/>
  <c r="J435" i="2"/>
  <c r="J394" i="2"/>
  <c r="BJ333" i="2"/>
  <c r="J317" i="2"/>
  <c r="BJ275" i="2"/>
  <c r="BJ163" i="2"/>
  <c r="BJ110" i="2"/>
  <c r="BJ392" i="2"/>
  <c r="J310" i="2"/>
  <c r="BJ246" i="2"/>
  <c r="J137" i="2"/>
  <c r="BJ525" i="2"/>
  <c r="BJ456" i="2"/>
  <c r="BJ366" i="2"/>
  <c r="J392" i="2"/>
  <c r="BJ302" i="2"/>
  <c r="J220" i="2"/>
  <c r="BJ117" i="2"/>
  <c r="BJ419" i="2"/>
  <c r="BJ312" i="2"/>
  <c r="J227" i="2"/>
  <c r="BJ153" i="2"/>
  <c r="BJ535" i="2"/>
  <c r="J467" i="2"/>
  <c r="BJ408" i="2"/>
  <c r="J333" i="2"/>
  <c r="BJ279" i="2"/>
  <c r="J223" i="2"/>
  <c r="BJ530" i="2"/>
  <c r="BJ422" i="2"/>
  <c r="BJ307" i="2"/>
  <c r="J198" i="2"/>
  <c r="J535" i="2"/>
  <c r="J521" i="2"/>
  <c r="BJ442" i="2"/>
  <c r="J347" i="2"/>
  <c r="BJ282" i="2"/>
  <c r="BJ190" i="2"/>
  <c r="BJ476" i="2"/>
  <c r="J388" i="2"/>
  <c r="J307" i="2"/>
  <c r="BJ217" i="2"/>
  <c r="J121" i="2"/>
  <c r="BJ523" i="2"/>
  <c r="BJ447" i="2"/>
  <c r="J362" i="2"/>
  <c r="BJ292" i="2"/>
  <c r="BJ250" i="2"/>
  <c r="J217" i="2"/>
  <c r="J130" i="2"/>
  <c r="J494" i="2"/>
  <c r="BJ405" i="2"/>
  <c r="BJ344" i="2"/>
  <c r="J302" i="2"/>
  <c r="J237" i="2"/>
  <c r="J204" i="2"/>
  <c r="BJ101" i="2"/>
  <c r="J523" i="2"/>
  <c r="J480" i="2"/>
  <c r="BJ426" i="2"/>
  <c r="J292" i="2"/>
  <c r="BJ255" i="2"/>
  <c r="BJ161" i="2"/>
  <c r="BJ137" i="2"/>
  <c r="J446" i="2"/>
  <c r="J399" i="2"/>
  <c r="BJ350" i="2"/>
  <c r="BJ297" i="2"/>
  <c r="J240" i="2"/>
  <c r="J182" i="2"/>
  <c r="AS54" i="1"/>
  <c r="BJ459" i="2"/>
  <c r="J402" i="2"/>
  <c r="J282" i="2"/>
  <c r="J244" i="2"/>
  <c r="BJ193" i="2"/>
  <c r="BJ121" i="2"/>
  <c r="J451" i="2"/>
  <c r="BJ398" i="2"/>
  <c r="BJ272" i="2"/>
  <c r="BJ213" i="2"/>
  <c r="BJ151" i="2"/>
  <c r="J525" i="2"/>
  <c r="J456" i="2"/>
  <c r="BJ207" i="2"/>
  <c r="BJ435" i="2"/>
  <c r="J341" i="2"/>
  <c r="BJ267" i="2"/>
  <c r="BJ187" i="2"/>
  <c r="J538" i="2"/>
  <c r="J472" i="2"/>
  <c r="BJ412" i="2"/>
  <c r="BJ354" i="2"/>
  <c r="J336" i="2"/>
  <c r="J286" i="2"/>
  <c r="J187" i="2"/>
  <c r="BJ470" i="2"/>
  <c r="BJ384" i="2"/>
  <c r="J283" i="2"/>
  <c r="BJ201" i="2"/>
  <c r="J110" i="2"/>
  <c r="BJ474" i="2"/>
  <c r="J419" i="2"/>
  <c r="BJ378" i="2"/>
  <c r="BJ320" i="2"/>
  <c r="BJ258" i="2"/>
  <c r="BJ124" i="2"/>
  <c r="J442" i="2"/>
  <c r="J319" i="2"/>
  <c r="J233" i="2"/>
  <c r="J163" i="2"/>
  <c r="BJ528" i="2"/>
  <c r="J459" i="2"/>
  <c r="J398" i="2"/>
  <c r="J297" i="2"/>
  <c r="BJ244" i="2"/>
  <c r="BJ133" i="2"/>
  <c r="J429" i="2"/>
  <c r="BJ336" i="2"/>
  <c r="BJ253" i="2"/>
  <c r="J178" i="2"/>
  <c r="BJ540" i="2"/>
  <c r="BJ484" i="2"/>
  <c r="J405" i="2"/>
  <c r="BJ323" i="2"/>
  <c r="BJ277" i="2"/>
  <c r="BJ240" i="2"/>
  <c r="BJ204" i="2"/>
  <c r="J528" i="2"/>
  <c r="BJ467" i="2"/>
  <c r="BJ388" i="2"/>
  <c r="BJ310" i="2"/>
  <c r="J250" i="2"/>
  <c r="J210" i="2"/>
  <c r="J161" i="2"/>
  <c r="BJ497" i="2"/>
  <c r="BJ461" i="2"/>
  <c r="BJ399" i="2"/>
  <c r="J323" i="2"/>
  <c r="BJ532" i="2"/>
  <c r="BJ451" i="2"/>
  <c r="BJ347" i="2"/>
  <c r="J275" i="2"/>
  <c r="BJ178" i="2"/>
  <c r="BJ521" i="2"/>
  <c r="J426" i="2"/>
  <c r="J350" i="2"/>
  <c r="J287" i="2"/>
  <c r="BJ227" i="2"/>
  <c r="BJ107" i="2"/>
  <c r="BJ491" i="2"/>
  <c r="J344" i="2"/>
  <c r="BJ287" i="2"/>
  <c r="BJ248" i="2"/>
  <c r="BJ148" i="2"/>
  <c r="J461" i="2"/>
  <c r="J366" i="2"/>
  <c r="J279" i="2"/>
  <c r="J213" i="2"/>
  <c r="J117" i="2"/>
  <c r="J491" i="2"/>
  <c r="J422" i="2"/>
  <c r="BJ394" i="2"/>
  <c r="J412" i="2"/>
  <c r="J320" i="2"/>
  <c r="J272" i="2"/>
  <c r="J151" i="2"/>
  <c r="J447" i="2"/>
  <c r="J358" i="2"/>
  <c r="BJ262" i="2"/>
  <c r="J124" i="2"/>
  <c r="BJ494" i="2"/>
  <c r="J453" i="2"/>
  <c r="BJ358" i="2"/>
  <c r="J312" i="2"/>
  <c r="J248" i="2"/>
  <c r="BJ182" i="2"/>
  <c r="BJ480" i="2"/>
  <c r="BJ374" i="2"/>
  <c r="J262" i="2"/>
  <c r="J207" i="2"/>
  <c r="J133" i="2"/>
  <c r="BJ488" i="2"/>
  <c r="BJ416" i="2"/>
  <c r="BJ319" i="2"/>
  <c r="BJ270" i="2"/>
  <c r="J153" i="2"/>
  <c r="BJ453" i="2"/>
  <c r="BJ362" i="2"/>
  <c r="J277" i="2"/>
  <c r="J193" i="2"/>
  <c r="J464" i="2"/>
  <c r="J384" i="2"/>
  <c r="J318" i="2"/>
  <c r="J255" i="2"/>
  <c r="BJ233" i="2"/>
  <c r="J174" i="2"/>
  <c r="BJ472" i="2"/>
  <c r="BJ429" i="2"/>
  <c r="J354" i="2"/>
  <c r="BJ286" i="2"/>
  <c r="BJ223" i="2"/>
  <c r="J190" i="2"/>
  <c r="BJ538" i="2"/>
  <c r="J530" i="2"/>
  <c r="BJ446" i="2"/>
  <c r="J378" i="2"/>
  <c r="BJ341" i="2"/>
  <c r="BJ283" i="2"/>
  <c r="BJ210" i="2"/>
  <c r="BJ113" i="2"/>
  <c r="BJ464" i="2"/>
  <c r="BJ370" i="2"/>
  <c r="BJ327" i="2"/>
  <c r="J270" i="2"/>
  <c r="BJ198" i="2"/>
  <c r="BJ130" i="2"/>
  <c r="J113" i="2"/>
  <c r="F95" i="2" l="1"/>
  <c r="S493" i="2"/>
  <c r="O493" i="2"/>
  <c r="BJ493" i="2"/>
  <c r="J493" i="2" s="1"/>
  <c r="J72" i="2" s="1"/>
  <c r="O100" i="2"/>
  <c r="O116" i="2"/>
  <c r="BJ181" i="2"/>
  <c r="J181" i="2" s="1"/>
  <c r="J63" i="2" s="1"/>
  <c r="S181" i="2"/>
  <c r="O243" i="2"/>
  <c r="BJ266" i="2"/>
  <c r="J266" i="2" s="1"/>
  <c r="J68" i="2" s="1"/>
  <c r="BJ322" i="2"/>
  <c r="J322" i="2" s="1"/>
  <c r="J69" i="2" s="1"/>
  <c r="Q349" i="2"/>
  <c r="Q455" i="2"/>
  <c r="BJ100" i="2"/>
  <c r="J100" i="2" s="1"/>
  <c r="J61" i="2" s="1"/>
  <c r="BJ116" i="2"/>
  <c r="J116" i="2" s="1"/>
  <c r="J62" i="2" s="1"/>
  <c r="Q116" i="2"/>
  <c r="O181" i="2"/>
  <c r="Q243" i="2"/>
  <c r="S266" i="2"/>
  <c r="O322" i="2"/>
  <c r="BJ349" i="2"/>
  <c r="J349" i="2" s="1"/>
  <c r="J70" i="2" s="1"/>
  <c r="BJ455" i="2"/>
  <c r="J455" i="2" s="1"/>
  <c r="J71" i="2" s="1"/>
  <c r="S243" i="2"/>
  <c r="O266" i="2"/>
  <c r="Q322" i="2"/>
  <c r="S349" i="2"/>
  <c r="O455" i="2"/>
  <c r="BJ520" i="2"/>
  <c r="J520" i="2" s="1"/>
  <c r="J74" i="2" s="1"/>
  <c r="S520" i="2"/>
  <c r="S527" i="2"/>
  <c r="Q100" i="2"/>
  <c r="S100" i="2"/>
  <c r="S116" i="2"/>
  <c r="Q181" i="2"/>
  <c r="BJ243" i="2"/>
  <c r="J243" i="2" s="1"/>
  <c r="J64" i="2" s="1"/>
  <c r="Q266" i="2"/>
  <c r="S322" i="2"/>
  <c r="O349" i="2"/>
  <c r="S455" i="2"/>
  <c r="O520" i="2"/>
  <c r="Q520" i="2"/>
  <c r="BJ527" i="2"/>
  <c r="J527" i="2" s="1"/>
  <c r="J76" i="2" s="1"/>
  <c r="O527" i="2"/>
  <c r="Q527" i="2"/>
  <c r="BJ537" i="2"/>
  <c r="J537" i="2" s="1"/>
  <c r="J78" i="2" s="1"/>
  <c r="O537" i="2"/>
  <c r="Q537" i="2"/>
  <c r="S537" i="2"/>
  <c r="BJ261" i="2"/>
  <c r="BJ257" i="2"/>
  <c r="J257" i="2" s="1"/>
  <c r="J65" i="2" s="1"/>
  <c r="BJ524" i="2"/>
  <c r="J524" i="2" s="1"/>
  <c r="J75" i="2" s="1"/>
  <c r="BJ534" i="2"/>
  <c r="J534" i="2" s="1"/>
  <c r="J77" i="2" s="1"/>
  <c r="E48" i="2"/>
  <c r="BD101" i="2"/>
  <c r="BD107" i="2"/>
  <c r="BD148" i="2"/>
  <c r="BD161" i="2"/>
  <c r="BD163" i="2"/>
  <c r="BD204" i="2"/>
  <c r="BD210" i="2"/>
  <c r="BD220" i="2"/>
  <c r="BD248" i="2"/>
  <c r="BD255" i="2"/>
  <c r="BD272" i="2"/>
  <c r="BD283" i="2"/>
  <c r="BD287" i="2"/>
  <c r="BD317" i="2"/>
  <c r="BD319" i="2"/>
  <c r="BD347" i="2"/>
  <c r="BD374" i="2"/>
  <c r="BD394" i="2"/>
  <c r="BD402" i="2"/>
  <c r="BD408" i="2"/>
  <c r="BD422" i="2"/>
  <c r="BD456" i="2"/>
  <c r="BD472" i="2"/>
  <c r="BD113" i="2"/>
  <c r="BD117" i="2"/>
  <c r="BD121" i="2"/>
  <c r="BD174" i="2"/>
  <c r="BD178" i="2"/>
  <c r="BD193" i="2"/>
  <c r="BD201" i="2"/>
  <c r="BD213" i="2"/>
  <c r="BD223" i="2"/>
  <c r="BD227" i="2"/>
  <c r="BD237" i="2"/>
  <c r="BD246" i="2"/>
  <c r="BD250" i="2"/>
  <c r="BD258" i="2"/>
  <c r="BD307" i="2"/>
  <c r="BD310" i="2"/>
  <c r="BD350" i="2"/>
  <c r="BD354" i="2"/>
  <c r="BD362" i="2"/>
  <c r="BD366" i="2"/>
  <c r="BD370" i="2"/>
  <c r="BD384" i="2"/>
  <c r="BD405" i="2"/>
  <c r="BD419" i="2"/>
  <c r="BD451" i="2"/>
  <c r="BD464" i="2"/>
  <c r="BD470" i="2"/>
  <c r="BD491" i="2"/>
  <c r="BD494" i="2"/>
  <c r="BD528" i="2"/>
  <c r="BD538" i="2"/>
  <c r="BD540" i="2"/>
  <c r="J52" i="2"/>
  <c r="BD124" i="2"/>
  <c r="BD182" i="2"/>
  <c r="BD217" i="2"/>
  <c r="BD233" i="2"/>
  <c r="BD240" i="2"/>
  <c r="BD253" i="2"/>
  <c r="BD262" i="2"/>
  <c r="BD267" i="2"/>
  <c r="BD275" i="2"/>
  <c r="BD277" i="2"/>
  <c r="BD279" i="2"/>
  <c r="BD292" i="2"/>
  <c r="BD312" i="2"/>
  <c r="BD320" i="2"/>
  <c r="BD323" i="2"/>
  <c r="BD327" i="2"/>
  <c r="BD333" i="2"/>
  <c r="BD336" i="2"/>
  <c r="BD358" i="2"/>
  <c r="BD378" i="2"/>
  <c r="BD392" i="2"/>
  <c r="BD399" i="2"/>
  <c r="BD412" i="2"/>
  <c r="BD416" i="2"/>
  <c r="BD446" i="2"/>
  <c r="BD453" i="2"/>
  <c r="BD459" i="2"/>
  <c r="BD461" i="2"/>
  <c r="BD474" i="2"/>
  <c r="BD476" i="2"/>
  <c r="BD480" i="2"/>
  <c r="BD523" i="2"/>
  <c r="BD525" i="2"/>
  <c r="BD532" i="2"/>
  <c r="BD110" i="2"/>
  <c r="BD130" i="2"/>
  <c r="BD133" i="2"/>
  <c r="BD137" i="2"/>
  <c r="BD151" i="2"/>
  <c r="BD153" i="2"/>
  <c r="BD187" i="2"/>
  <c r="BD190" i="2"/>
  <c r="BD198" i="2"/>
  <c r="BD207" i="2"/>
  <c r="BD244" i="2"/>
  <c r="BD270" i="2"/>
  <c r="BD282" i="2"/>
  <c r="BD286" i="2"/>
  <c r="BD297" i="2"/>
  <c r="BD302" i="2"/>
  <c r="BD318" i="2"/>
  <c r="BD341" i="2"/>
  <c r="BD344" i="2"/>
  <c r="BD388" i="2"/>
  <c r="BD398" i="2"/>
  <c r="BD426" i="2"/>
  <c r="BD429" i="2"/>
  <c r="BD435" i="2"/>
  <c r="BD442" i="2"/>
  <c r="BD447" i="2"/>
  <c r="BD467" i="2"/>
  <c r="BD484" i="2"/>
  <c r="BD488" i="2"/>
  <c r="BD497" i="2"/>
  <c r="BD521" i="2"/>
  <c r="BD530" i="2"/>
  <c r="BD535" i="2"/>
  <c r="F36" i="2"/>
  <c r="BC55" i="1" s="1"/>
  <c r="BC54" i="1" s="1"/>
  <c r="W32" i="1" s="1"/>
  <c r="F34" i="2"/>
  <c r="BA55" i="1" s="1"/>
  <c r="BA54" i="1" s="1"/>
  <c r="AW54" i="1" s="1"/>
  <c r="AK30" i="1" s="1"/>
  <c r="J34" i="2"/>
  <c r="AW55" i="1" s="1"/>
  <c r="F35" i="2"/>
  <c r="BB55" i="1" s="1"/>
  <c r="BB54" i="1" s="1"/>
  <c r="W31" i="1" s="1"/>
  <c r="F37" i="2"/>
  <c r="BD55" i="1" s="1"/>
  <c r="BD54" i="1" s="1"/>
  <c r="W33" i="1" s="1"/>
  <c r="BJ260" i="2" l="1"/>
  <c r="J260" i="2" s="1"/>
  <c r="J66" i="2" s="1"/>
  <c r="Q260" i="2"/>
  <c r="S260" i="2"/>
  <c r="O260" i="2"/>
  <c r="O519" i="2"/>
  <c r="S99" i="2"/>
  <c r="Q99" i="2"/>
  <c r="S519" i="2"/>
  <c r="Q519" i="2"/>
  <c r="O99" i="2"/>
  <c r="J261" i="2"/>
  <c r="J67" i="2"/>
  <c r="BJ99" i="2"/>
  <c r="BJ519" i="2"/>
  <c r="J519" i="2" s="1"/>
  <c r="J73" i="2" s="1"/>
  <c r="AY54" i="1"/>
  <c r="F33" i="2"/>
  <c r="AZ55" i="1" s="1"/>
  <c r="AZ54" i="1" s="1"/>
  <c r="W29" i="1" s="1"/>
  <c r="AX54" i="1"/>
  <c r="J33" i="2"/>
  <c r="AV55" i="1" s="1"/>
  <c r="AT55" i="1" s="1"/>
  <c r="W30" i="1"/>
  <c r="O98" i="2" l="1"/>
  <c r="AU55" i="1" s="1"/>
  <c r="AU54" i="1" s="1"/>
  <c r="BJ98" i="2"/>
  <c r="J98" i="2" s="1"/>
  <c r="S98" i="2"/>
  <c r="Q98" i="2"/>
  <c r="J99" i="2"/>
  <c r="J60" i="2" s="1"/>
  <c r="AV54" i="1"/>
  <c r="AK29" i="1" s="1"/>
  <c r="J30" i="2" l="1"/>
  <c r="AG55" i="1" s="1"/>
  <c r="J59" i="2"/>
  <c r="AT54" i="1"/>
  <c r="AG54" i="1" l="1"/>
  <c r="AK26" i="1" s="1"/>
  <c r="AK35" i="1" s="1"/>
  <c r="AN55" i="1"/>
  <c r="J39" i="2"/>
  <c r="AN54" i="1" l="1"/>
</calcChain>
</file>

<file path=xl/sharedStrings.xml><?xml version="1.0" encoding="utf-8"?>
<sst xmlns="http://schemas.openxmlformats.org/spreadsheetml/2006/main" count="5325" uniqueCount="1095">
  <si>
    <t>Export Komplet</t>
  </si>
  <si>
    <t>VZ</t>
  </si>
  <si>
    <t>2.0</t>
  </si>
  <si>
    <t/>
  </si>
  <si>
    <t>False</t>
  </si>
  <si>
    <t>{e28f5a8e-4abb-4c03-a215-55eb97389cec}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</si>
  <si>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</si>
  <si>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</si>
  <si>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</si>
  <si>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</si>
  <si>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</si>
  <si>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</si>
  <si>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</si>
  <si>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</si>
  <si>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20210171</t>
  </si>
  <si>
    <t>Stavba:</t>
  </si>
  <si>
    <t>Oprava havarijního stavu střechy ZŠ Pátova</t>
  </si>
  <si>
    <t>KSO:</t>
  </si>
  <si>
    <t>CC-CZ:</t>
  </si>
  <si>
    <t>Místo:</t>
  </si>
  <si>
    <t>Česká Lípa</t>
  </si>
  <si>
    <t>Datum:</t>
  </si>
  <si>
    <t>Zadavatel:</t>
  </si>
  <si>
    <t>IČ:</t>
  </si>
  <si>
    <t>Město Česká Lípa, Náměstí T.G.M., č.p.1</t>
  </si>
  <si>
    <t>DIČ:</t>
  </si>
  <si>
    <t xml:space="preserve"> </t>
  </si>
  <si>
    <t>True</t>
  </si>
  <si>
    <t>Projektant:</t>
  </si>
  <si>
    <t>ANTA.CT s.r.o.,Masarykova 542/18, Liberec I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</si>
  <si>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</si>
  <si>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</si>
  <si>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</si>
  <si>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</si>
  <si>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</si>
  <si>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</si>
  <si>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</si>
  <si>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</si>
  <si>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</si>
  <si>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</si>
  <si>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</si>
  <si>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</si>
  <si>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</si>
  <si>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</si>
  <si>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</si>
  <si>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</si>
  <si>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</si>
  <si>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</si>
  <si>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</si>
  <si>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</si>
  <si>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</si>
  <si>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</si>
  <si>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</si>
  <si>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</si>
  <si>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</si>
  <si>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</si>
  <si>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</si>
  <si>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</si>
  <si>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</si>
  <si>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</si>
  <si>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</si>
  <si>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</si>
  <si>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</si>
  <si>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</si>
  <si>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</si>
  <si>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</si>
  <si>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</si>
  <si>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</si>
  <si>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</si>
  <si>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</si>
  <si>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</si>
  <si>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</si>
  <si>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2021016120</t>
  </si>
  <si>
    <t>STA</t>
  </si>
  <si>
    <t>1</t>
  </si>
  <si>
    <t>{4b285673-9c25-4351-bbde-7c8cd66b56a6}</t>
  </si>
  <si>
    <t>2</t>
  </si>
  <si>
    <t>f01_lešení1_1</t>
  </si>
  <si>
    <t>fasádní lešení</t>
  </si>
  <si>
    <t>1109,25</t>
  </si>
  <si>
    <t>f02_lešení2_1</t>
  </si>
  <si>
    <t>ochranná stříška</t>
  </si>
  <si>
    <t>8,5</t>
  </si>
  <si>
    <t>KRYCÍ LIST SOUPISU PRACÍ</t>
  </si>
  <si>
    <t>f03_lešení3_1</t>
  </si>
  <si>
    <t>podchod lešení</t>
  </si>
  <si>
    <t>f04_lešení4_1</t>
  </si>
  <si>
    <t>ochranné zábradlí</t>
  </si>
  <si>
    <t>123,25</t>
  </si>
  <si>
    <t>f05_omítka_1</t>
  </si>
  <si>
    <t>nadstřešní část komíny</t>
  </si>
  <si>
    <t>39,48</t>
  </si>
  <si>
    <t>f06_podlaha1</t>
  </si>
  <si>
    <t>schodiště</t>
  </si>
  <si>
    <t>350,993</t>
  </si>
  <si>
    <t>Objekt:</t>
  </si>
  <si>
    <t>f07_podlaha2</t>
  </si>
  <si>
    <t>chodba u schodiště</t>
  </si>
  <si>
    <t>176,378</t>
  </si>
  <si>
    <t>f08_podlaha3_1</t>
  </si>
  <si>
    <t>podlaha půda levá část</t>
  </si>
  <si>
    <t>240,45</t>
  </si>
  <si>
    <t>f10_střecha1_1</t>
  </si>
  <si>
    <t>plocha celé střechy</t>
  </si>
  <si>
    <t>350</t>
  </si>
  <si>
    <t>f11_krov2_1</t>
  </si>
  <si>
    <t>celková plocha krov.konstrukcí</t>
  </si>
  <si>
    <t>1138,703</t>
  </si>
  <si>
    <t>f12_hromy1_1</t>
  </si>
  <si>
    <t>hromosvod drát hřeben</t>
  </si>
  <si>
    <t>20</t>
  </si>
  <si>
    <t>f13_hromy2_1</t>
  </si>
  <si>
    <t>homosvod drát šikmá část</t>
  </si>
  <si>
    <t>35,36</t>
  </si>
  <si>
    <t>f14_hromy3_1</t>
  </si>
  <si>
    <t>jímací tyč</t>
  </si>
  <si>
    <t>f15_hromy4_1</t>
  </si>
  <si>
    <t>svorky a podpěry hromosv.drátu</t>
  </si>
  <si>
    <t>47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</si>
  <si>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</si>
  <si>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</si>
  <si>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</si>
  <si>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</si>
  <si>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</si>
  <si>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</si>
  <si>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</si>
  <si>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94 - Lešení 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</si>
  <si>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</si>
  <si>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</si>
  <si>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</si>
  <si>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</si>
  <si>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</si>
  <si>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</si>
  <si>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</si>
  <si>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</si>
  <si>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</si>
  <si>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</si>
  <si>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</si>
  <si>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</si>
  <si>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</si>
  <si>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</si>
  <si>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</si>
  <si>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</si>
  <si>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</si>
  <si>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</si>
  <si>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</si>
  <si>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</si>
  <si>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</si>
  <si>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</si>
  <si>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</si>
  <si>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</si>
  <si>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</si>
  <si>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</si>
  <si>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</si>
  <si>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</si>
  <si>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</si>
  <si>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</si>
  <si>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</si>
  <si>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</si>
  <si>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</si>
  <si>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</si>
  <si>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622821013</t>
  </si>
  <si>
    <t>Vnější sanační omítka komínů hydrofobní (vodonepropustná ale paropropustná s vysoušecím efektem) 3 vrstvá prováděná ručně</t>
  </si>
  <si>
    <t>m2</t>
  </si>
  <si>
    <t>4</t>
  </si>
  <si>
    <t>1116011959</t>
  </si>
  <si>
    <t>VV</t>
  </si>
  <si>
    <t>"v.č.ZŠP-2021-D10 - Oprava komínů nad střechou a v.č.D02 - řez AA a BB</t>
  </si>
  <si>
    <t>(0,45+1,1)*2*2,2+(2,35+0,6)*2*2,0+(0,9+0,6)*2*1,4    "podélný řez</t>
  </si>
  <si>
    <t>(0,75+0,45)*2*1,4+(0,7+0,6)*2*1,4 *2   "dtto</t>
  </si>
  <si>
    <t>(0,8+0,45)*2*1,4 +(0,45*4*1,4)   "dtto</t>
  </si>
  <si>
    <t>Součet</t>
  </si>
  <si>
    <t>623131100</t>
  </si>
  <si>
    <t>Vápenný postřik vnějších pilířů nebo sloupů nanášený celoplošně ručně</t>
  </si>
  <si>
    <t>-1092245786</t>
  </si>
  <si>
    <t>Online PSC</t>
  </si>
  <si>
    <t>https://podminky.urs.cz/item/CS_URS_2021_02/623131100</t>
  </si>
  <si>
    <t>3</t>
  </si>
  <si>
    <t>623142001</t>
  </si>
  <si>
    <t>Potažení vnějších pilířů nebo sloupů sklovláknitým pletivem vtlačeným do tenkovrstvé hmoty</t>
  </si>
  <si>
    <t>-634730796</t>
  </si>
  <si>
    <t>https://podminky.urs.cz/item/CS_URS_2021_02/623142001</t>
  </si>
  <si>
    <t>629999001</t>
  </si>
  <si>
    <t>Příplatek k úpravám povrchů za kropení vodou vysoce nasákavého podkladu</t>
  </si>
  <si>
    <t>-1887657519</t>
  </si>
  <si>
    <t>https://podminky.urs.cz/item/CS_URS_2021_02/629999001</t>
  </si>
  <si>
    <t>f05_omítka_1 *3</t>
  </si>
  <si>
    <t>9</t>
  </si>
  <si>
    <t>Ostatní konstrukce a práce, bourání</t>
  </si>
  <si>
    <t>5</t>
  </si>
  <si>
    <t>952902021</t>
  </si>
  <si>
    <t>Čištění budov zametení hladkých podlah</t>
  </si>
  <si>
    <t>1166673228</t>
  </si>
  <si>
    <t>https://podminky.urs.cz/item/CS_URS_2021_02/952902021</t>
  </si>
  <si>
    <t>"v.č.ZŠP-2021-D01 - Půdorys 3.NP a D02 - řez AA a BB</t>
  </si>
  <si>
    <t>(5,85*3,35) *3  *3    "chodba u schodiště</t>
  </si>
  <si>
    <t>952902031</t>
  </si>
  <si>
    <t>Čištění budov omytí hladkých podlah</t>
  </si>
  <si>
    <t>-1701706391</t>
  </si>
  <si>
    <t>https://podminky.urs.cz/item/CS_URS_2021_02/952902031</t>
  </si>
  <si>
    <t>7</t>
  </si>
  <si>
    <t>952902221</t>
  </si>
  <si>
    <t>Čištění budov zametení schodišť</t>
  </si>
  <si>
    <t>-682184707</t>
  </si>
  <si>
    <t>https://podminky.urs.cz/item/CS_URS_2021_02/952902221</t>
  </si>
  <si>
    <t>(5,85*6,45)*3   *3       "schodiště vč.mezipodesty</t>
  </si>
  <si>
    <t>(2,85*4,0)                     "schodiště na půdu</t>
  </si>
  <si>
    <t>8</t>
  </si>
  <si>
    <t>952902231</t>
  </si>
  <si>
    <t>Čištění budov omytí schodišť</t>
  </si>
  <si>
    <t>1246480648</t>
  </si>
  <si>
    <t>https://podminky.urs.cz/item/CS_URS_2021_02/952902231</t>
  </si>
  <si>
    <t>952903001</t>
  </si>
  <si>
    <t>Čištění budov odstranění ptačího nebo netopýřího trusu z podlahy</t>
  </si>
  <si>
    <t>-725565966</t>
  </si>
  <si>
    <t>https://podminky.urs.cz/item/CS_URS_2021_02/952903001</t>
  </si>
  <si>
    <t xml:space="preserve">"v.č.ZŠP-2021-D05 - Krov půdorys </t>
  </si>
  <si>
    <t xml:space="preserve">(22,9*10,5)      "levá část </t>
  </si>
  <si>
    <t>10</t>
  </si>
  <si>
    <t>952903006</t>
  </si>
  <si>
    <t>Čištění budov odstranění ptačího nebo netopýřího trusu z trámů</t>
  </si>
  <si>
    <t>367360220</t>
  </si>
  <si>
    <t>https://podminky.urs.cz/item/CS_URS_2021_02/952903006</t>
  </si>
  <si>
    <t>"krov nižší střecha levá čás cca 25%</t>
  </si>
  <si>
    <t>(0,24+0,18)*2*10,5 *5 *0,25  "vazný trám</t>
  </si>
  <si>
    <t>(0,16+0,18)*2*4,34 *5 *0,25   "vodor. trámy</t>
  </si>
  <si>
    <t>(0,12+0,16)*2*4,8 *5 *0,25     "pásky</t>
  </si>
  <si>
    <t>(0,12+0,16)*2*6,8 *5 *0,25    "šikmé vzpěry</t>
  </si>
  <si>
    <t>(0,08+0,12)*2*14,4 *5 *0,25   "kleštiny</t>
  </si>
  <si>
    <t>(0,16+0,18)*2* 94,8 *0,25   "střední vaznice</t>
  </si>
  <si>
    <t>11</t>
  </si>
  <si>
    <t>952903008</t>
  </si>
  <si>
    <t>Čištění budov odstranění ptačího nebo netopýřího trusu z těžko přístupných míst</t>
  </si>
  <si>
    <t>1251991360</t>
  </si>
  <si>
    <t>https://podminky.urs.cz/item/CS_URS_2021_02/952903008</t>
  </si>
  <si>
    <t>5,0     "odhad</t>
  </si>
  <si>
    <t>12</t>
  </si>
  <si>
    <t>952905231.1</t>
  </si>
  <si>
    <t>Dezinfekce podlah po holubím trusu</t>
  </si>
  <si>
    <t>-1584044559</t>
  </si>
  <si>
    <t>13</t>
  </si>
  <si>
    <t>952905232</t>
  </si>
  <si>
    <t xml:space="preserve">Dezinfekce stěn komínů po protečení a holubím trusu </t>
  </si>
  <si>
    <t>-2132877170</t>
  </si>
  <si>
    <t>https://podminky.urs.cz/item/CS_URS_2021_02/952905232</t>
  </si>
  <si>
    <t>"podstřešní části plochy komínů levá část cca 12%</t>
  </si>
  <si>
    <t>((0,45+1,1)*2*3,0+(2,35+0,6)*2*4,5+(0,9+0,6)*2*5,0) *0,12      "podélný řez</t>
  </si>
  <si>
    <t>((0,75+0,45)*2*5,0+(0,7+0,6)*2*5,0 *2) *0,12      "dtto</t>
  </si>
  <si>
    <t>((0,8+0,45)*2*5,0 +(0,45*4*5,0)) *0,12           "dtto</t>
  </si>
  <si>
    <t>14</t>
  </si>
  <si>
    <t>952906111</t>
  </si>
  <si>
    <t>Vysoušení podlah a konstrukcí po protečení kondenzačním odvlhčovačem</t>
  </si>
  <si>
    <t>hod</t>
  </si>
  <si>
    <t>-1288365042</t>
  </si>
  <si>
    <t>24*3    "vlhkost před po zatékání před nátěrem</t>
  </si>
  <si>
    <t>978013111</t>
  </si>
  <si>
    <t>Otlučení (osekání) vnitřní vápenné nebo vápenocementové omítky stěn v rozsahu do 5 %</t>
  </si>
  <si>
    <t>-1665168136</t>
  </si>
  <si>
    <t>https://podminky.urs.cz/item/CS_URS_2021_02/978013111</t>
  </si>
  <si>
    <t>"levá část</t>
  </si>
  <si>
    <t>(1,1+0,45)*2*5,0+(2,35+0,6)*2*6,3+(0,9+0,6)*2*6,3    "podélný řez</t>
  </si>
  <si>
    <t>(0,75+0,45)*2*6,3+(0,7+0,6)*2*6,3 *2+(0,8+0,45)*2*6,3   "dtto</t>
  </si>
  <si>
    <t>(0,45*4)*6,3  "dtto</t>
  </si>
  <si>
    <t>Mezisoučet</t>
  </si>
  <si>
    <t>-5,0  "odpočet otlučení ze 100%</t>
  </si>
  <si>
    <t>16</t>
  </si>
  <si>
    <t>978013191</t>
  </si>
  <si>
    <t>Otlučení (osekání) vnitřní vápenné nebo vápenocementové omítky stěn v rozsahu do 100 %</t>
  </si>
  <si>
    <t>2032146489</t>
  </si>
  <si>
    <t>https://podminky.urs.cz/item/CS_URS_2021_02/978013191</t>
  </si>
  <si>
    <t>5,0   "odhad, fakturace dle skutečnosti</t>
  </si>
  <si>
    <t>17</t>
  </si>
  <si>
    <t>985131311</t>
  </si>
  <si>
    <t>Ruční dočištění ploch stěn, rubu kleneb a podlah ocelových kartáči</t>
  </si>
  <si>
    <t>511836231</t>
  </si>
  <si>
    <t>https://podminky.urs.cz/item/CS_URS_2021_02/985131311</t>
  </si>
  <si>
    <t>94</t>
  </si>
  <si>
    <t xml:space="preserve">Lešení </t>
  </si>
  <si>
    <t>18</t>
  </si>
  <si>
    <t>941211112</t>
  </si>
  <si>
    <t>Montáž lešení řadového rámového lehkého zatížení do 200 kg/m2 š do 0,9 m v do 25 m</t>
  </si>
  <si>
    <t>-946564659</t>
  </si>
  <si>
    <t>https://podminky.urs.cz/item/CS_URS_2021_02/941211112</t>
  </si>
  <si>
    <t>"v.č.ZŠP-2021-D06 - Půdorys 3.NP a D02 - řez AA a BB</t>
  </si>
  <si>
    <t xml:space="preserve">(23,075+0,9*2+12,5+0,9*2+22,45)*18,0 </t>
  </si>
  <si>
    <t>19</t>
  </si>
  <si>
    <t>941211211</t>
  </si>
  <si>
    <t>Příplatek k lešení řadovému rámovému lehkému š 0,9 m v do 25 m za první a ZKD den použití</t>
  </si>
  <si>
    <t>1337265792</t>
  </si>
  <si>
    <t>https://podminky.urs.cz/item/CS_URS_2021_02/941211211</t>
  </si>
  <si>
    <t>f01_lešení1_1 *120</t>
  </si>
  <si>
    <t>941211812</t>
  </si>
  <si>
    <t>Demontáž lešení řadového rámového lehkého zatížení do 200 kg/m2 š do 0,9 m v do 25 m</t>
  </si>
  <si>
    <t>-701004827</t>
  </si>
  <si>
    <t>https://podminky.urs.cz/item/CS_URS_2021_02/941211812</t>
  </si>
  <si>
    <t>944121111</t>
  </si>
  <si>
    <t>Montáž ochranného zábradlí dílcového na vnějších stranách objektů odkloněného od svislice do 15°</t>
  </si>
  <si>
    <t>m</t>
  </si>
  <si>
    <t>-1775366586</t>
  </si>
  <si>
    <t>https://podminky.urs.cz/item/CS_URS_2021_02/944121111</t>
  </si>
  <si>
    <t xml:space="preserve">(23,075+0,9*2+12,5+0,9*2+22,45) *2 </t>
  </si>
  <si>
    <t>22</t>
  </si>
  <si>
    <t>944121211</t>
  </si>
  <si>
    <t>Příplatek k ochrannému zábradlí dílcovému na vnějších stranách objektů za první a ZKD den použití</t>
  </si>
  <si>
    <t>-914668353</t>
  </si>
  <si>
    <t>https://podminky.urs.cz/item/CS_URS_2021_02/944121211</t>
  </si>
  <si>
    <t>f04_lešení4_1 *120</t>
  </si>
  <si>
    <t>23</t>
  </si>
  <si>
    <t>944121811</t>
  </si>
  <si>
    <t>Demontáž ochranného zábradlí dílcového na vnějších stranách objektů odkloněného od svislice do 15°</t>
  </si>
  <si>
    <t>-1969638592</t>
  </si>
  <si>
    <t>https://podminky.urs.cz/item/CS_URS_2021_02/944121811</t>
  </si>
  <si>
    <t xml:space="preserve">f04_lešení4_1 </t>
  </si>
  <si>
    <t>24</t>
  </si>
  <si>
    <t>944511111</t>
  </si>
  <si>
    <t>Montáž ochranné sítě z textilie z umělých vláken</t>
  </si>
  <si>
    <t>-646261973</t>
  </si>
  <si>
    <t>https://podminky.urs.cz/item/CS_URS_2021_02/944511111</t>
  </si>
  <si>
    <t>25</t>
  </si>
  <si>
    <t>944511211</t>
  </si>
  <si>
    <t>Příplatek k ochranné síti za první a ZKD den použití</t>
  </si>
  <si>
    <t>-1017885403</t>
  </si>
  <si>
    <t>https://podminky.urs.cz/item/CS_URS_2021_02/944511211</t>
  </si>
  <si>
    <t>f01_lešení1_1 *60</t>
  </si>
  <si>
    <t>26</t>
  </si>
  <si>
    <t>944511811</t>
  </si>
  <si>
    <t>Demontáž ochranné sítě z textilie z umělých vláken</t>
  </si>
  <si>
    <t>104078092</t>
  </si>
  <si>
    <t>https://podminky.urs.cz/item/CS_URS_2021_02/944511811</t>
  </si>
  <si>
    <t>27</t>
  </si>
  <si>
    <t>944711111</t>
  </si>
  <si>
    <t>Montáž záchytné stříšky š do 1,5 m</t>
  </si>
  <si>
    <t>-1189269215</t>
  </si>
  <si>
    <t>https://podminky.urs.cz/item/CS_URS_2021_02/944711111</t>
  </si>
  <si>
    <t>"v.č.ZŠP-2021-D041 - Půdorys střechy a D02 - řez BB</t>
  </si>
  <si>
    <t>8,5      "zadní vstupy</t>
  </si>
  <si>
    <t>28</t>
  </si>
  <si>
    <t>944711211</t>
  </si>
  <si>
    <t>Příplatek k záchytné stříšce š do 1,5 m za první a ZKD den použití</t>
  </si>
  <si>
    <t>1204368808</t>
  </si>
  <si>
    <t>https://podminky.urs.cz/item/CS_URS_2021_02/944711211</t>
  </si>
  <si>
    <t>f02_lešení2_1 *60</t>
  </si>
  <si>
    <t>29</t>
  </si>
  <si>
    <t>944711811</t>
  </si>
  <si>
    <t>Demontáž záchytné stříšky š do 1,5 m</t>
  </si>
  <si>
    <t>-1374785784</t>
  </si>
  <si>
    <t>https://podminky.urs.cz/item/CS_URS_2021_02/944711811</t>
  </si>
  <si>
    <t>30</t>
  </si>
  <si>
    <t>949101111</t>
  </si>
  <si>
    <t>Lešení pomocné pro objekty pozemních staveb s lešeňovou podlahou v do 1,9 m zatížení do 150 kg/m2</t>
  </si>
  <si>
    <t>-182405629</t>
  </si>
  <si>
    <t>https://podminky.urs.cz/item/CS_URS_2021_02/949101111</t>
  </si>
  <si>
    <t>"v.č.ZŠP-2021-D05 - Půdorys krovu a D02 - řez AA</t>
  </si>
  <si>
    <t xml:space="preserve"> (10,0*22,5) *0,25       "nižší části pom.lešení (25% z celk.plochy)</t>
  </si>
  <si>
    <t>31</t>
  </si>
  <si>
    <t>949101112</t>
  </si>
  <si>
    <t>Lešení pomocné pro objekty pozemních staveb s lešeňovou podlahou v do 3,5 m zatížení do 150 kg/m2</t>
  </si>
  <si>
    <t>-1529344174</t>
  </si>
  <si>
    <t>https://podminky.urs.cz/item/CS_URS_2021_02/949101112</t>
  </si>
  <si>
    <t>(10,0*22,5)      "půda, omítka komína a nátěry</t>
  </si>
  <si>
    <t>- 56,25         "odpočet nižší části pom.lešení</t>
  </si>
  <si>
    <t>32</t>
  </si>
  <si>
    <t>949521111</t>
  </si>
  <si>
    <t>Montáž podchodu u dílcových lešení š do 1,5 m</t>
  </si>
  <si>
    <t>1790709810</t>
  </si>
  <si>
    <t>https://podminky.urs.cz/item/CS_URS_2021_02/949521111</t>
  </si>
  <si>
    <t>8,5         "zadní  vstupy</t>
  </si>
  <si>
    <t>33</t>
  </si>
  <si>
    <t>949521211</t>
  </si>
  <si>
    <t>Příplatek k podchodu u dílcových lešení š do 1,5 m za první a ZKD den použití</t>
  </si>
  <si>
    <t>1891871141</t>
  </si>
  <si>
    <t>https://podminky.urs.cz/item/CS_URS_2021_02/949521211</t>
  </si>
  <si>
    <t>f03_lešení3_1 *60</t>
  </si>
  <si>
    <t>34</t>
  </si>
  <si>
    <t>949521811</t>
  </si>
  <si>
    <t>Demontáž podchodu u dílcových lešení š do 1,5 m</t>
  </si>
  <si>
    <t>-458870649</t>
  </si>
  <si>
    <t>https://podminky.urs.cz/item/CS_URS_2021_02/949521811</t>
  </si>
  <si>
    <t>997</t>
  </si>
  <si>
    <t>Přesun sutě</t>
  </si>
  <si>
    <t>35</t>
  </si>
  <si>
    <t>997013117</t>
  </si>
  <si>
    <t>Vnitrostaveništní doprava suti a vybouraných hmot pro budovy v do 24 m s použitím mechanizace</t>
  </si>
  <si>
    <t>t</t>
  </si>
  <si>
    <t>988005489</t>
  </si>
  <si>
    <t>https://podminky.urs.cz/item/CS_URS_2021_02/997013117</t>
  </si>
  <si>
    <t>36</t>
  </si>
  <si>
    <t>997013313</t>
  </si>
  <si>
    <t>Montáž a demontáž shozu suti v do 30 m</t>
  </si>
  <si>
    <t>772709649</t>
  </si>
  <si>
    <t>https://podminky.urs.cz/item/CS_URS_2021_02/997013313</t>
  </si>
  <si>
    <t>37</t>
  </si>
  <si>
    <t>997013501</t>
  </si>
  <si>
    <t>Odvoz suti a vybouraných hmot na skládku nebo meziskládku do 1 km se složením</t>
  </si>
  <si>
    <t>-1783382341</t>
  </si>
  <si>
    <t>https://podminky.urs.cz/item/CS_URS_2021_02/997013501</t>
  </si>
  <si>
    <t>38</t>
  </si>
  <si>
    <t>997013509</t>
  </si>
  <si>
    <t>Příplatek k odvozu suti a vybouraných hmot na skládku ZKD 1 km přes 1 km</t>
  </si>
  <si>
    <t>-1251338163</t>
  </si>
  <si>
    <t>https://podminky.urs.cz/item/CS_URS_2021_02/997013509</t>
  </si>
  <si>
    <t>39</t>
  </si>
  <si>
    <t>997013511</t>
  </si>
  <si>
    <t>Odvoz suti a vybouraných hmot z meziskládky na skládku do 1 km s naložením a se složením</t>
  </si>
  <si>
    <t>991384871</t>
  </si>
  <si>
    <t>https://podminky.urs.cz/item/CS_URS_2021_02/997013511</t>
  </si>
  <si>
    <t>40</t>
  </si>
  <si>
    <t>997013603</t>
  </si>
  <si>
    <t>Poplatek za uložení na skládce (skládkovné) stavebního odpadu cihelného kód odpadu 17 01 02</t>
  </si>
  <si>
    <t>-880843012</t>
  </si>
  <si>
    <t>https://podminky.urs.cz/item/CS_URS_2021_02/997013603</t>
  </si>
  <si>
    <t>998</t>
  </si>
  <si>
    <t>Přesun hmot</t>
  </si>
  <si>
    <t>41</t>
  </si>
  <si>
    <t>998011003</t>
  </si>
  <si>
    <t>Přesun hmot pro budovy zděné v do 24 m</t>
  </si>
  <si>
    <t>-244489536</t>
  </si>
  <si>
    <t>https://podminky.urs.cz/item/CS_URS_2021_02/998011003</t>
  </si>
  <si>
    <t>PSV</t>
  </si>
  <si>
    <t>Práce a dodávky PSV</t>
  </si>
  <si>
    <t>712</t>
  </si>
  <si>
    <t>Povlakové krytiny</t>
  </si>
  <si>
    <t>42</t>
  </si>
  <si>
    <t>712600831</t>
  </si>
  <si>
    <t>Odstranění povlakové krytiny střech přes 30° jednovrstvé</t>
  </si>
  <si>
    <t>1731971046</t>
  </si>
  <si>
    <t>https://podminky.urs.cz/item/CS_URS_2021_02/712600831</t>
  </si>
  <si>
    <t>"v.č.ZŠP-2021-D07 - Střecha půdorys  a klemp.výr.v.č. D09</t>
  </si>
  <si>
    <t>350,0    "ozn.K22</t>
  </si>
  <si>
    <t>741</t>
  </si>
  <si>
    <t>Elektroinstalace - silnoproud</t>
  </si>
  <si>
    <t>43</t>
  </si>
  <si>
    <t>741410041</t>
  </si>
  <si>
    <t>Montáž vodič uzemňovací drát nebo lano D do 10 mm v městské zástavbě</t>
  </si>
  <si>
    <t>-577380061</t>
  </si>
  <si>
    <t>https://podminky.urs.cz/item/CS_URS_2021_02/741410041</t>
  </si>
  <si>
    <t>f12_hromy1_1 +f13_hromy2_1</t>
  </si>
  <si>
    <t>44</t>
  </si>
  <si>
    <t>M</t>
  </si>
  <si>
    <t>35441072</t>
  </si>
  <si>
    <t>drát D 8mm FeZn pro hromosvod</t>
  </si>
  <si>
    <t>kg</t>
  </si>
  <si>
    <t>1245438638</t>
  </si>
  <si>
    <t>55,36*0,4 +(1-0,144)</t>
  </si>
  <si>
    <t>45</t>
  </si>
  <si>
    <t>741420021</t>
  </si>
  <si>
    <t>Montáž svorka hromosvodná se 2 šrouby</t>
  </si>
  <si>
    <t>kus</t>
  </si>
  <si>
    <t>2104252071</t>
  </si>
  <si>
    <t>https://podminky.urs.cz/item/CS_URS_2021_02/741420021</t>
  </si>
  <si>
    <t>f15_hromy4_1 +5</t>
  </si>
  <si>
    <t>46</t>
  </si>
  <si>
    <t>35441875</t>
  </si>
  <si>
    <t>svorka křížová pro vodič D 6-10mm</t>
  </si>
  <si>
    <t>1308632712</t>
  </si>
  <si>
    <t>52-5</t>
  </si>
  <si>
    <t>35441885</t>
  </si>
  <si>
    <t>svorka spojovací pro lano D 8-10mm</t>
  </si>
  <si>
    <t>1173286640</t>
  </si>
  <si>
    <t>48</t>
  </si>
  <si>
    <t>741420022</t>
  </si>
  <si>
    <t>Montáž svorka hromosvodná se 3 šrouby</t>
  </si>
  <si>
    <t>-1687615384</t>
  </si>
  <si>
    <t>https://podminky.urs.cz/item/CS_URS_2021_02/741420022</t>
  </si>
  <si>
    <t>49</t>
  </si>
  <si>
    <t>35441860</t>
  </si>
  <si>
    <t>svorka FeZn k jímací tyči - 4 šrouby</t>
  </si>
  <si>
    <t>1287164300</t>
  </si>
  <si>
    <t>50</t>
  </si>
  <si>
    <t>741420102</t>
  </si>
  <si>
    <t>Montáž držáků oddáleného vedení do dřeva</t>
  </si>
  <si>
    <t>2045370006</t>
  </si>
  <si>
    <t>https://podminky.urs.cz/item/CS_URS_2021_02/741420102</t>
  </si>
  <si>
    <t>51</t>
  </si>
  <si>
    <t>35441560</t>
  </si>
  <si>
    <t>podpěra vedení FeZn na plechové střechy 110mm</t>
  </si>
  <si>
    <t>1313032911</t>
  </si>
  <si>
    <t>52</t>
  </si>
  <si>
    <t>741421821</t>
  </si>
  <si>
    <t>Demontáž drátu nebo lana svodového vedení D do 8 mm rovná střecha</t>
  </si>
  <si>
    <t>-651504424</t>
  </si>
  <si>
    <t>https://podminky.urs.cz/item/CS_URS_2021_02/741421821</t>
  </si>
  <si>
    <t xml:space="preserve">"v.č.ZŠP-2021-D07 - Střecha půdorys </t>
  </si>
  <si>
    <t>"jde o předpoklad, fakturace dle skutečnosti</t>
  </si>
  <si>
    <t>20,0      "hřeben střechy levá nižší část</t>
  </si>
  <si>
    <t>53</t>
  </si>
  <si>
    <t>741421833</t>
  </si>
  <si>
    <t>Demontáž drátu nebo lana svodového vedení D přes 8 mm šikmá střecha</t>
  </si>
  <si>
    <t>-1530145457</t>
  </si>
  <si>
    <t>https://podminky.urs.cz/item/CS_URS_2021_02/741421833</t>
  </si>
  <si>
    <t xml:space="preserve">(8,84*2) *2 </t>
  </si>
  <si>
    <t>54</t>
  </si>
  <si>
    <t>741421843</t>
  </si>
  <si>
    <t>Demontáž svorky šroubové hromosvodné se 2 šrouby</t>
  </si>
  <si>
    <t>250133319</t>
  </si>
  <si>
    <t>https://podminky.urs.cz/item/CS_URS_2021_02/741421843</t>
  </si>
  <si>
    <t>(20,0+35,36) /1,5 +10 +(1-0,907)</t>
  </si>
  <si>
    <t>55</t>
  </si>
  <si>
    <t>741421845</t>
  </si>
  <si>
    <t>Demontáž svorky šroubové hromosvodné se 3 šrouby a více šrouby</t>
  </si>
  <si>
    <t>-597960753</t>
  </si>
  <si>
    <t>https://podminky.urs.cz/item/CS_URS_2021_02/741421845</t>
  </si>
  <si>
    <t>56</t>
  </si>
  <si>
    <t>741421851</t>
  </si>
  <si>
    <t>Demontáž vedení hromosvodné-podpěra střešní pod hřeben</t>
  </si>
  <si>
    <t>-153214534</t>
  </si>
  <si>
    <t>https://podminky.urs.cz/item/CS_URS_2021_02/741421851</t>
  </si>
  <si>
    <t>57</t>
  </si>
  <si>
    <t>741421862</t>
  </si>
  <si>
    <t>Demontáž vedení hromosvodné jímací tyč</t>
  </si>
  <si>
    <t>-91740179</t>
  </si>
  <si>
    <t>58</t>
  </si>
  <si>
    <t>741430004</t>
  </si>
  <si>
    <t>Montáž tyč jímací délky do 3 m na střešní hřeben</t>
  </si>
  <si>
    <t>-1982312990</t>
  </si>
  <si>
    <t>https://podminky.urs.cz/item/CS_URS_2021_02/741430004</t>
  </si>
  <si>
    <t>59</t>
  </si>
  <si>
    <t>35441113</t>
  </si>
  <si>
    <t>tyč jímací s rovným koncem 3000mm Cu</t>
  </si>
  <si>
    <t>323970097</t>
  </si>
  <si>
    <t>60</t>
  </si>
  <si>
    <t>741810000</t>
  </si>
  <si>
    <t>Revizní zpráva</t>
  </si>
  <si>
    <t>-1972173049</t>
  </si>
  <si>
    <t>61</t>
  </si>
  <si>
    <t>741810010</t>
  </si>
  <si>
    <t>Materiál na doplnění a úpravy</t>
  </si>
  <si>
    <t>-747874231</t>
  </si>
  <si>
    <t>62</t>
  </si>
  <si>
    <t>998741203</t>
  </si>
  <si>
    <t>Přesun hmot procentní pro silnoproud v objektech v do 24 m</t>
  </si>
  <si>
    <t>%</t>
  </si>
  <si>
    <t>560426485</t>
  </si>
  <si>
    <t>https://podminky.urs.cz/item/CS_URS_2021_02/998741203</t>
  </si>
  <si>
    <t>762</t>
  </si>
  <si>
    <t>Konstrukce tesařské</t>
  </si>
  <si>
    <t>63</t>
  </si>
  <si>
    <t>762341911</t>
  </si>
  <si>
    <t>Vyřezání části laťování střech průřezu latí do 25 cm2 plochy jednotlivě do 1 m2</t>
  </si>
  <si>
    <t>2115258220</t>
  </si>
  <si>
    <t>https://podminky.urs.cz/item/CS_URS_2021_02/762341911</t>
  </si>
  <si>
    <t xml:space="preserve">"v.č.ZŠP-2021-D09 - Klempířské, zámečn. a ostatní výrobky </t>
  </si>
  <si>
    <t>64</t>
  </si>
  <si>
    <t>762342316</t>
  </si>
  <si>
    <t>Montáž laťování na střechách složitých sklonu do 60° osové vzdálenosti do 600 mm</t>
  </si>
  <si>
    <t>-2065245039</t>
  </si>
  <si>
    <t>https://podminky.urs.cz/item/CS_URS_2021_02/762342316</t>
  </si>
  <si>
    <t>0,18*60,0   "prkno pro žlabové háky</t>
  </si>
  <si>
    <t>65</t>
  </si>
  <si>
    <t>60514106</t>
  </si>
  <si>
    <t>řezivo jehličnaté lať pevnostní třída S10-13 průřez 40x60mm</t>
  </si>
  <si>
    <t>m3</t>
  </si>
  <si>
    <t>1172509753</t>
  </si>
  <si>
    <t>"v.č.ZŠP-2021-D07 - Střecha půdorys a ZŠP-2021-D08 - Detaily</t>
  </si>
  <si>
    <t>0,06*0,04* 950,0         "latě</t>
  </si>
  <si>
    <t>66</t>
  </si>
  <si>
    <t>60514107</t>
  </si>
  <si>
    <t>řezivo jehličnaté lať pevnostní třída S10-13 průřez 50x80mm</t>
  </si>
  <si>
    <t>398497034</t>
  </si>
  <si>
    <t>0,05*0,08*20,0       "hřebenové latě</t>
  </si>
  <si>
    <t>0,05*0,08*350,0    "kontralatě</t>
  </si>
  <si>
    <t>67</t>
  </si>
  <si>
    <t>60511081</t>
  </si>
  <si>
    <t>řezivo jehličnaté středové smrk tl 18-32mm dl 4-5m</t>
  </si>
  <si>
    <t>404381202</t>
  </si>
  <si>
    <t>0,18*0,024*60,0   "prkno pro žlabové háky</t>
  </si>
  <si>
    <t>68</t>
  </si>
  <si>
    <t>762342812</t>
  </si>
  <si>
    <t>Demontáž laťování střech z latí osové vzdálenosti do 0,50 m</t>
  </si>
  <si>
    <t>-54320328</t>
  </si>
  <si>
    <t>https://podminky.urs.cz/item/CS_URS_2021_02/762342812</t>
  </si>
  <si>
    <t>69</t>
  </si>
  <si>
    <t>998762203</t>
  </si>
  <si>
    <t>Přesun hmot procentní pro kce tesařské v objektech v do 24 m</t>
  </si>
  <si>
    <t>287626090</t>
  </si>
  <si>
    <t>https://podminky.urs.cz/item/CS_URS_2021_02/998762203</t>
  </si>
  <si>
    <t>764</t>
  </si>
  <si>
    <t>Konstrukce klempířské</t>
  </si>
  <si>
    <t>70</t>
  </si>
  <si>
    <t>764001801</t>
  </si>
  <si>
    <t>Demontáž podkladního plechu do suti</t>
  </si>
  <si>
    <t>-310935999</t>
  </si>
  <si>
    <t>https://podminky.urs.cz/item/CS_URS_2021_02/764001801</t>
  </si>
  <si>
    <t>75,0+59,0   "ozn.K02 a K03</t>
  </si>
  <si>
    <t>71</t>
  </si>
  <si>
    <t>764001841</t>
  </si>
  <si>
    <t>Demontáž krytiny ze šablon do suti</t>
  </si>
  <si>
    <t>1352106337</t>
  </si>
  <si>
    <t>https://podminky.urs.cz/item/CS_URS_2021_02/764001841</t>
  </si>
  <si>
    <t>f10_střecha1_1     "ozn.K22</t>
  </si>
  <si>
    <t>72</t>
  </si>
  <si>
    <t>764001851</t>
  </si>
  <si>
    <t>Demontáž hřebene s větrací mřížkou nebo hřebenovým plechem do suti</t>
  </si>
  <si>
    <t>1929307169</t>
  </si>
  <si>
    <t>https://podminky.urs.cz/item/CS_URS_2021_02/764001851</t>
  </si>
  <si>
    <t xml:space="preserve">20,0   "ozn.K08 </t>
  </si>
  <si>
    <t>73</t>
  </si>
  <si>
    <t>764001891</t>
  </si>
  <si>
    <t>Demontáž úžlabí do suti</t>
  </si>
  <si>
    <t>1878798067</t>
  </si>
  <si>
    <t>https://podminky.urs.cz/item/CS_URS_2021_02/764001891</t>
  </si>
  <si>
    <t>20,0+20,0   "ozn.K14 a K15</t>
  </si>
  <si>
    <t>74</t>
  </si>
  <si>
    <t>764002821</t>
  </si>
  <si>
    <t>Demontáž střešního výlezu do suti</t>
  </si>
  <si>
    <t>2065584972</t>
  </si>
  <si>
    <t>https://podminky.urs.cz/item/CS_URS_2021_02/764002821</t>
  </si>
  <si>
    <t>75</t>
  </si>
  <si>
    <t>764002831</t>
  </si>
  <si>
    <t>Demontáž sněhového zachytávače do suti</t>
  </si>
  <si>
    <t>20611764</t>
  </si>
  <si>
    <t>https://podminky.urs.cz/item/CS_URS_2021_02/764002831</t>
  </si>
  <si>
    <t>128    "jako žlab.háky = ozn.Z01</t>
  </si>
  <si>
    <t>76</t>
  </si>
  <si>
    <t>764002841</t>
  </si>
  <si>
    <t>Demontáž oplechování horních ploch zdí a nadezdívek do suti</t>
  </si>
  <si>
    <t>-654207978</t>
  </si>
  <si>
    <t>https://podminky.urs.cz/item/CS_URS_2021_02/764002841</t>
  </si>
  <si>
    <t xml:space="preserve">59,0    "ozn.K10 </t>
  </si>
  <si>
    <t>77</t>
  </si>
  <si>
    <t>764002881</t>
  </si>
  <si>
    <t>Demontáž lemování střešních prostupů do suti</t>
  </si>
  <si>
    <t>1513456393</t>
  </si>
  <si>
    <t>https://podminky.urs.cz/item/CS_URS_2021_02/764002881</t>
  </si>
  <si>
    <t>(10,0+7,0+12,0)*0,5    "ozn.K16 až K18</t>
  </si>
  <si>
    <t>78</t>
  </si>
  <si>
    <t>764003801</t>
  </si>
  <si>
    <t>Demontáž lemování trub, konzol, držáků, ventilačních nástavců a jiných kusových prvků do suti</t>
  </si>
  <si>
    <t>-1297311078</t>
  </si>
  <si>
    <t>https://podminky.urs.cz/item/CS_URS_2021_02/764003801</t>
  </si>
  <si>
    <t xml:space="preserve">2    "ozn.P1 </t>
  </si>
  <si>
    <t>79</t>
  </si>
  <si>
    <t>764004821</t>
  </si>
  <si>
    <t>Demontáž nástřešního žlabu do suti</t>
  </si>
  <si>
    <t>495879094</t>
  </si>
  <si>
    <t>https://podminky.urs.cz/item/CS_URS_2021_02/764004821</t>
  </si>
  <si>
    <t>60,0    "ozn.K01</t>
  </si>
  <si>
    <t>80</t>
  </si>
  <si>
    <t>764111653.1</t>
  </si>
  <si>
    <t>Krytina střechy rovné z taškových tabulí z Pz plechu s povrchovou úpravou sklonu do 60° tvarovaná do vlnek lakovaná,barva červená RAL 3003</t>
  </si>
  <si>
    <t>1594939978</t>
  </si>
  <si>
    <t>81</t>
  </si>
  <si>
    <t>764203152</t>
  </si>
  <si>
    <t>Montáž střešního výlezu pro krytinu skládanou nebo plechovou</t>
  </si>
  <si>
    <t>708393711</t>
  </si>
  <si>
    <t>https://podminky.urs.cz/item/CS_URS_2021_02/764203152</t>
  </si>
  <si>
    <t>82</t>
  </si>
  <si>
    <t>55341821</t>
  </si>
  <si>
    <t>Střešní výlez pro profilované krytiny Al 60x60cm RAL s makrolonem nebo sklem</t>
  </si>
  <si>
    <t>-684863967</t>
  </si>
  <si>
    <t>83</t>
  </si>
  <si>
    <t>764211628</t>
  </si>
  <si>
    <t>Oplechování hřebene z Pz s povrchovou úpravou rš 600 mm RAL 9002</t>
  </si>
  <si>
    <t>555719580</t>
  </si>
  <si>
    <t>20,0   "ozn.K08</t>
  </si>
  <si>
    <t>84</t>
  </si>
  <si>
    <t>764211629</t>
  </si>
  <si>
    <t>Větrací hřebenová lišta s boční perforací v=30mm, kotvená pomocí farmářských vrutů</t>
  </si>
  <si>
    <t>-109883400</t>
  </si>
  <si>
    <t>40,0   "ozn.Z04</t>
  </si>
  <si>
    <t>85</t>
  </si>
  <si>
    <t>764211630</t>
  </si>
  <si>
    <t xml:space="preserve">Ochranná kovová perforovaná páska Ptáčnice výšky=100mm proti ptákům u okapu </t>
  </si>
  <si>
    <t>-316971342</t>
  </si>
  <si>
    <t>60,0       "ozn.R01</t>
  </si>
  <si>
    <t>86</t>
  </si>
  <si>
    <t>764211676</t>
  </si>
  <si>
    <t>Oplechování nevětraného nároží s nárožním plechem z Pz s povrchovou úpravou rš 500 mm RAL 9002</t>
  </si>
  <si>
    <t>570410984</t>
  </si>
  <si>
    <t>https://podminky.urs.cz/item/CS_URS_2021_02/764211676</t>
  </si>
  <si>
    <t xml:space="preserve">20,0    "ozn.K14 </t>
  </si>
  <si>
    <t>87</t>
  </si>
  <si>
    <t>764212606</t>
  </si>
  <si>
    <t>Oplechování úžlabí z Pz s povrchovou úpravou rš 500 mm RAL 9002</t>
  </si>
  <si>
    <t>1414202582</t>
  </si>
  <si>
    <t>https://podminky.urs.cz/item/CS_URS_2021_02/764212606</t>
  </si>
  <si>
    <t>20,0   "ozn.K15</t>
  </si>
  <si>
    <t>88</t>
  </si>
  <si>
    <t>764212661.1</t>
  </si>
  <si>
    <t>Oplechování rovné okapové hrany z Pz s povrchovou úpravou rš 160 mm RAL9002</t>
  </si>
  <si>
    <t>-498444008</t>
  </si>
  <si>
    <t xml:space="preserve">75,0    "ozn.K02 </t>
  </si>
  <si>
    <t>89</t>
  </si>
  <si>
    <t>764212663.1</t>
  </si>
  <si>
    <t>Oplechování rovné okapové hrany z Pz s povrchovou úpravou rš 300 mm RAL 9002</t>
  </si>
  <si>
    <t>1758692716</t>
  </si>
  <si>
    <t xml:space="preserve">59,0     "ozn.K03 </t>
  </si>
  <si>
    <t>90</t>
  </si>
  <si>
    <t>764213657</t>
  </si>
  <si>
    <t>Sněhový rozražeč krytiny z Pz s povrchovou úpravou RAL9002</t>
  </si>
  <si>
    <t>1846280776</t>
  </si>
  <si>
    <t>https://podminky.urs.cz/item/CS_URS_2021_02/764213657</t>
  </si>
  <si>
    <t>128   "na krokve jako žlab.háky ozn.Z01</t>
  </si>
  <si>
    <t>91</t>
  </si>
  <si>
    <t>764215404.1</t>
  </si>
  <si>
    <t>Oplechování horních ploch a nadezdívek (atik) z Pz plechu celoplošně lepené rš 380 mm RAL 9002</t>
  </si>
  <si>
    <t>1236613922</t>
  </si>
  <si>
    <t>59,0     "ozn.K10</t>
  </si>
  <si>
    <t>92</t>
  </si>
  <si>
    <t>764215646</t>
  </si>
  <si>
    <t>Příplatek za zvýšenou pracnost při oplechování rohů nadezdívek(atik)z Pz s povrch úprav rš přes 400mm</t>
  </si>
  <si>
    <t>1668640646</t>
  </si>
  <si>
    <t>https://podminky.urs.cz/item/CS_URS_2021_02/764215646</t>
  </si>
  <si>
    <t>8*4    "komíny, ozn.K16 až K18</t>
  </si>
  <si>
    <t>93</t>
  </si>
  <si>
    <t>764314612</t>
  </si>
  <si>
    <t>Lemování prostupů střech s krytinou plechovou bez lišty z Pz s povrchovou úpravou RAL 9002</t>
  </si>
  <si>
    <t>1017352818</t>
  </si>
  <si>
    <t>https://podminky.urs.cz/item/CS_URS_2021_02/764314612</t>
  </si>
  <si>
    <t>(10,0+7,0+12,0)*0,5    "komíny ozn.K16 až K18</t>
  </si>
  <si>
    <t>(0,4*6,0+0,33*10,0)    "střešní okna ozn.K20 a K21</t>
  </si>
  <si>
    <t>(2*3,14*0,05)*0,4*2  "ozn.P1</t>
  </si>
  <si>
    <t>764503117</t>
  </si>
  <si>
    <t>Montáž hrdla nadokapního (nástřešního ) žlabu</t>
  </si>
  <si>
    <t>1374848524</t>
  </si>
  <si>
    <t>https://podminky.urs.cz/item/CS_URS_2021_02/764503117</t>
  </si>
  <si>
    <t>2    "napojení na stáv. dešťový svod</t>
  </si>
  <si>
    <t>95</t>
  </si>
  <si>
    <t>55350219</t>
  </si>
  <si>
    <t>kotlík žlabový oválný 400/200mm</t>
  </si>
  <si>
    <t>-1819639648</t>
  </si>
  <si>
    <t>96</t>
  </si>
  <si>
    <t>764513409</t>
  </si>
  <si>
    <t>Žlaby nadokapní (nástřešní ) oblého tvaru včetně háků, čel a hrdel z Pz plechu rš 800 mm</t>
  </si>
  <si>
    <t>431073516</t>
  </si>
  <si>
    <t>https://podminky.urs.cz/item/CS_URS_2021_02/764513409</t>
  </si>
  <si>
    <t>60,0       "ozn.K01</t>
  </si>
  <si>
    <t>97</t>
  </si>
  <si>
    <t>764996810</t>
  </si>
  <si>
    <t>Odpočet ceny za hliníkový šrot (fakturace dle vážních lístků)</t>
  </si>
  <si>
    <t>-265633440</t>
  </si>
  <si>
    <t>98</t>
  </si>
  <si>
    <t>998764203</t>
  </si>
  <si>
    <t>Přesun hmot procentní pro konstrukce klempířské v objektech v do 24 m</t>
  </si>
  <si>
    <t>-761983737</t>
  </si>
  <si>
    <t>https://podminky.urs.cz/item/CS_URS_2021_02/998764203</t>
  </si>
  <si>
    <t>765</t>
  </si>
  <si>
    <t>Krytina skládaná</t>
  </si>
  <si>
    <t>99</t>
  </si>
  <si>
    <t>765135031</t>
  </si>
  <si>
    <t xml:space="preserve">Montáž držáku hromosvodu </t>
  </si>
  <si>
    <t>168915951</t>
  </si>
  <si>
    <t>https://podminky.urs.cz/item/CS_URS_2021_02/765135031</t>
  </si>
  <si>
    <t>100</t>
  </si>
  <si>
    <t>553.609021</t>
  </si>
  <si>
    <t xml:space="preserve">Držák hromosvodu </t>
  </si>
  <si>
    <t>1387034762</t>
  </si>
  <si>
    <t>P</t>
  </si>
  <si>
    <t>Poznámka k položce:_x000D_
Držáky hromosvodu</t>
  </si>
  <si>
    <t>101</t>
  </si>
  <si>
    <t>765135032</t>
  </si>
  <si>
    <t>Montáž držáku hřebenové latě</t>
  </si>
  <si>
    <t>1187314111</t>
  </si>
  <si>
    <t xml:space="preserve">20,0    "ozn.Z02 </t>
  </si>
  <si>
    <t>102</t>
  </si>
  <si>
    <t>553.609062</t>
  </si>
  <si>
    <t>Držák hřebenové latě 310/40mm</t>
  </si>
  <si>
    <t>-388709571</t>
  </si>
  <si>
    <t>103</t>
  </si>
  <si>
    <t>765191023</t>
  </si>
  <si>
    <t>Montáž pojistné hydroizolační nebo parotěsné kladené ve sklonu přes 20° s lepenými spoji na bednění</t>
  </si>
  <si>
    <t>-1403177685</t>
  </si>
  <si>
    <t>https://podminky.urs.cz/item/CS_URS_2021_02/765191023</t>
  </si>
  <si>
    <t>104</t>
  </si>
  <si>
    <t>28329037</t>
  </si>
  <si>
    <t>fólie kontaktní difuzně propustná pro doplňkovou hydroizolační vrstvu, čtyřvrstvá mikroporézní PP 210g/m2</t>
  </si>
  <si>
    <t>1954952721</t>
  </si>
  <si>
    <t>352*1,1 +(3-0,2)</t>
  </si>
  <si>
    <t>105</t>
  </si>
  <si>
    <t>765191031</t>
  </si>
  <si>
    <t>Lepení těsnících pásků pod kontralatě</t>
  </si>
  <si>
    <t>-1450710694</t>
  </si>
  <si>
    <t>https://podminky.urs.cz/item/CS_URS_2021_02/765191031</t>
  </si>
  <si>
    <t>106</t>
  </si>
  <si>
    <t>28329303</t>
  </si>
  <si>
    <t>páska těsnící jednostranně lepící butylkaučuková pod kontralatě š 50mm</t>
  </si>
  <si>
    <t>-365056420</t>
  </si>
  <si>
    <t>350*1,1 'Přepočtené koeficientem množství</t>
  </si>
  <si>
    <t>107</t>
  </si>
  <si>
    <t>765191051</t>
  </si>
  <si>
    <t>Montáž pojistné hydroizolační nebo parotěsné fólie hřebene větrané střechy</t>
  </si>
  <si>
    <t>1973062477</t>
  </si>
  <si>
    <t>https://podminky.urs.cz/item/CS_URS_2021_02/765191051</t>
  </si>
  <si>
    <t>20,0      "hřeben střechy K08</t>
  </si>
  <si>
    <t>108</t>
  </si>
  <si>
    <t>765191061</t>
  </si>
  <si>
    <t>Montáž pojistné hydroizolační nebo parotěsné fólie úžlabí větrané střechy</t>
  </si>
  <si>
    <t>1845019107</t>
  </si>
  <si>
    <t>https://podminky.urs.cz/item/CS_URS_2021_02/765191061</t>
  </si>
  <si>
    <t>20,0      "ozn. K15</t>
  </si>
  <si>
    <t>109</t>
  </si>
  <si>
    <t>765191071</t>
  </si>
  <si>
    <t>Montáž pojistné hydroizolační nebo parotěsné fólie okapu</t>
  </si>
  <si>
    <t>-230444829</t>
  </si>
  <si>
    <t>https://podminky.urs.cz/item/CS_URS_2021_02/765191071</t>
  </si>
  <si>
    <t>75,0+59,0      "K02 a K03</t>
  </si>
  <si>
    <t>110</t>
  </si>
  <si>
    <t>765191091</t>
  </si>
  <si>
    <t>Příplatek k cenám montáž pojistné hydroizolační nebo parotěsné fólie za sklon přes 30°</t>
  </si>
  <si>
    <t>1436020135</t>
  </si>
  <si>
    <t>https://podminky.urs.cz/item/CS_URS_2021_02/765191091</t>
  </si>
  <si>
    <t>111</t>
  </si>
  <si>
    <t>998765203</t>
  </si>
  <si>
    <t>Přesun hmot procentní pro krytiny skládané v objektech v do 24 m</t>
  </si>
  <si>
    <t>1861955928</t>
  </si>
  <si>
    <t>https://podminky.urs.cz/item/CS_URS_2021_02/998765203</t>
  </si>
  <si>
    <t>783</t>
  </si>
  <si>
    <t>Dokončovací práce - nátěry</t>
  </si>
  <si>
    <t>112</t>
  </si>
  <si>
    <t>783201403</t>
  </si>
  <si>
    <t>Oprášení tesařských konstrukcí před provedením nátěru</t>
  </si>
  <si>
    <t>1254423843</t>
  </si>
  <si>
    <t>https://podminky.urs.cz/item/CS_URS_2021_02/783201403</t>
  </si>
  <si>
    <t>113</t>
  </si>
  <si>
    <t>783213121</t>
  </si>
  <si>
    <t>Napouštěcí dvojnásobný syntetický biocidní nátěr tesařských konstrukcí zabudovaných do konstrukce</t>
  </si>
  <si>
    <t>786554322</t>
  </si>
  <si>
    <t>https://podminky.urs.cz/item/CS_URS_2021_02/783213121</t>
  </si>
  <si>
    <t>"bednění nižší levá střecha oboustr.</t>
  </si>
  <si>
    <t>f10_střecha1_1 *2</t>
  </si>
  <si>
    <t>"krov nižší střecha</t>
  </si>
  <si>
    <t>(0,24+0,18)*2*10,5 *5  "vazný trám</t>
  </si>
  <si>
    <t>(0,16*4)*5,34 *5           "sloupky</t>
  </si>
  <si>
    <t>(0,16+0,18)*2*4,34 *5    "vodor. trámy</t>
  </si>
  <si>
    <t>(0,12+0,16)*2*4,8 *5     "pásky</t>
  </si>
  <si>
    <t>(0,12+0,16)*2*6,8 *5    "šikmé vzpěry</t>
  </si>
  <si>
    <t>(0,08+0,12)*2*14,4 *5   "kleštiny</t>
  </si>
  <si>
    <t>(0,13+0,16)*2*(518,4+147,1+30,8) *0,5 "krokve</t>
  </si>
  <si>
    <t xml:space="preserve">(0,18+0,16)*2*(39,2+30,2)  *0,5             "dtto </t>
  </si>
  <si>
    <t>(0,18+0,16) *113,2  *0,5   "pozednice ze 2 stran</t>
  </si>
  <si>
    <t>(0,16+0,18)*2*94,8  *0,5 "střední vaznice</t>
  </si>
  <si>
    <t>(0,18+0,024)*2*60,0   "prkno pro žlabové háky</t>
  </si>
  <si>
    <t>VRN</t>
  </si>
  <si>
    <t>Vedlejší rozpočtové náklady</t>
  </si>
  <si>
    <t>VRN1</t>
  </si>
  <si>
    <t>Průzkumné, geodetické a projektové práce</t>
  </si>
  <si>
    <t>114</t>
  </si>
  <si>
    <t>013254000</t>
  </si>
  <si>
    <t>Dokumentace skutečného provedení stavby dle SoD čl.II odst.2.5.1.</t>
  </si>
  <si>
    <t>…</t>
  </si>
  <si>
    <t>1024</t>
  </si>
  <si>
    <t>1049103497</t>
  </si>
  <si>
    <t>https://podminky.urs.cz/item/CS_URS_2021_02/013254000</t>
  </si>
  <si>
    <t>115</t>
  </si>
  <si>
    <t>013254010</t>
  </si>
  <si>
    <t>Fotodokumentace dle SoD čl.II odst.2.5.9.</t>
  </si>
  <si>
    <t>-1356023629</t>
  </si>
  <si>
    <t>VRN3</t>
  </si>
  <si>
    <t>Zařízení staveniště</t>
  </si>
  <si>
    <t>116</t>
  </si>
  <si>
    <t>030001000</t>
  </si>
  <si>
    <t>Zařízení staveniště dle SoD čl..II odst. 2.5.2.</t>
  </si>
  <si>
    <t>262220481</t>
  </si>
  <si>
    <t>https://podminky.urs.cz/item/CS_URS_2021_02/030001000</t>
  </si>
  <si>
    <t>VRN4</t>
  </si>
  <si>
    <t>Inženýrská činnost</t>
  </si>
  <si>
    <t>117</t>
  </si>
  <si>
    <t>043194000</t>
  </si>
  <si>
    <t>Zkoušky a revize dle SoD čl.II odst.2.5.3.</t>
  </si>
  <si>
    <t>-1737661719</t>
  </si>
  <si>
    <t>https://podminky.urs.cz/item/CS_URS_2021_02/043194000</t>
  </si>
  <si>
    <t>118</t>
  </si>
  <si>
    <t>045002000</t>
  </si>
  <si>
    <t>Koordinační činnost dle SoD čl.II odst.2.5.5.</t>
  </si>
  <si>
    <t>-1138506885</t>
  </si>
  <si>
    <t>https://podminky.urs.cz/item/CS_URS_2021_02/045002000</t>
  </si>
  <si>
    <t>119</t>
  </si>
  <si>
    <t>045203000</t>
  </si>
  <si>
    <t>Kompletační činnost dle SoD čl.II odst.2.5.4.</t>
  </si>
  <si>
    <t>-472147809</t>
  </si>
  <si>
    <t>https://podminky.urs.cz/item/CS_URS_2021_02/045203000</t>
  </si>
  <si>
    <t>VRN5</t>
  </si>
  <si>
    <t>Finanční náklady</t>
  </si>
  <si>
    <t>120</t>
  </si>
  <si>
    <t>051002000</t>
  </si>
  <si>
    <t>Pojištění dodavatele a pojištění díla dle SoD čl.II odst.2.5.6.</t>
  </si>
  <si>
    <t>-231283140</t>
  </si>
  <si>
    <t>https://podminky.urs.cz/item/CS_URS_2021_02/051002000</t>
  </si>
  <si>
    <t>VRN7</t>
  </si>
  <si>
    <t>Provozní vlivy</t>
  </si>
  <si>
    <t>121</t>
  </si>
  <si>
    <t>071002000</t>
  </si>
  <si>
    <t>Provozní a územní vlivy a provoz dalšího subjektu dle SoD čl.II odst.2.5.74. a 2.5.8</t>
  </si>
  <si>
    <t>-1314985061</t>
  </si>
  <si>
    <t>https://podminky.urs.cz/item/CS_URS_2021_02/071002000</t>
  </si>
  <si>
    <t>122</t>
  </si>
  <si>
    <t>010001000</t>
  </si>
  <si>
    <t>Přípravné a průzkumné služby či práce (mykologický průzkum, zpráva o průzkumu)</t>
  </si>
  <si>
    <t>1081225892</t>
  </si>
  <si>
    <t>https://podminky.urs.cz/item/CS_URS_2021_02/010001000</t>
  </si>
  <si>
    <t>SEZNAM FIGUR</t>
  </si>
  <si>
    <t>Výměra</t>
  </si>
  <si>
    <t xml:space="preserve"> 2021016120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</si>
  <si>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</si>
  <si>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</si>
  <si>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</si>
  <si>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</si>
  <si>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</si>
  <si>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</si>
  <si>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</si>
  <si>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</si>
  <si>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</si>
  <si>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</si>
  <si>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</si>
  <si>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</si>
  <si>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</si>
  <si>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</si>
  <si>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</si>
  <si>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</si>
  <si>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</si>
  <si>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</si>
  <si>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</si>
  <si>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</si>
  <si>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</si>
  <si>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</si>
  <si>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</si>
  <si>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</si>
  <si>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</si>
  <si>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</si>
  <si>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</si>
  <si>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</si>
  <si>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</si>
  <si>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</si>
  <si>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</si>
  <si>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</si>
  <si>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</si>
  <si>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</si>
  <si>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</si>
  <si>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</si>
  <si>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</si>
  <si>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</si>
  <si>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</si>
  <si>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</si>
  <si>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</si>
  <si>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</si>
  <si>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</si>
  <si>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</si>
  <si>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</si>
  <si>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</si>
  <si>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</si>
  <si>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</si>
  <si>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</si>
  <si>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</si>
  <si>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</si>
  <si>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</si>
  <si>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</si>
  <si>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</si>
  <si>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</si>
  <si>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</si>
  <si>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</si>
  <si>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</si>
  <si>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</si>
  <si>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</si>
  <si>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</si>
  <si>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</si>
  <si>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</si>
  <si>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</si>
  <si>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</si>
  <si>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</si>
  <si>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</si>
  <si>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</si>
  <si>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</si>
  <si>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</si>
  <si>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</si>
  <si>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</si>
  <si>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</si>
  <si>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</si>
  <si>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</si>
  <si>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</si>
  <si>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</si>
  <si>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</si>
  <si>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</si>
  <si>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</si>
  <si>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</si>
  <si>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</si>
  <si>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</si>
  <si>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</si>
  <si>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</si>
  <si>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</si>
  <si>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</si>
  <si>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</si>
  <si>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</si>
  <si>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</si>
  <si>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</si>
  <si>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</si>
  <si>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</si>
  <si>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</si>
  <si>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</si>
  <si>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</si>
  <si>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</si>
  <si>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</si>
  <si>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</si>
  <si>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</si>
  <si>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</si>
  <si>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</si>
  <si>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</si>
  <si>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</si>
  <si>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</si>
  <si>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</si>
  <si>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</si>
  <si>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</si>
  <si>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</si>
  <si>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</si>
  <si>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</si>
  <si>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</si>
  <si>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</si>
  <si>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</si>
  <si>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</si>
  <si>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</si>
  <si>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</si>
  <si>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</si>
  <si>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</si>
  <si>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</si>
  <si>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</si>
  <si>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</si>
  <si>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</si>
  <si>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</si>
  <si>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</si>
  <si>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</si>
  <si>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</si>
  <si>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</si>
  <si>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</si>
  <si>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</si>
  <si>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</si>
  <si>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</si>
  <si>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</si>
  <si>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</si>
  <si>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</si>
  <si>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</si>
  <si>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</si>
  <si>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</si>
  <si>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</si>
  <si>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</si>
  <si>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</si>
  <si>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</si>
  <si>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</si>
  <si>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</si>
  <si>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</si>
  <si>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</si>
  <si>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</si>
  <si>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</si>
  <si>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</si>
  <si>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</si>
  <si>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</si>
  <si>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</si>
  <si>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</si>
  <si>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</si>
  <si>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</si>
  <si>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</si>
  <si>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</si>
  <si>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</si>
  <si>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</si>
  <si>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</si>
  <si>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</si>
  <si>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</si>
  <si>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</si>
  <si>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</si>
  <si>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</si>
  <si>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</si>
  <si>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</si>
  <si>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</si>
  <si>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</si>
  <si>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</si>
  <si>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</si>
  <si>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</si>
  <si>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</si>
  <si>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</si>
  <si>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</si>
  <si>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</si>
  <si>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</si>
  <si>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</si>
  <si>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</si>
  <si>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</si>
  <si>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</si>
  <si>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</si>
  <si>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</si>
  <si>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</si>
  <si>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</si>
  <si>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</si>
  <si>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</si>
  <si>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2021016120 - Oprava střechy ZŠ Pátova 406/1, Česká Lípa - LEVÁ ČÁST</t>
  </si>
  <si>
    <t xml:space="preserve">5     "ozn.O1 </t>
  </si>
  <si>
    <t>5*4   "střešní okna</t>
  </si>
  <si>
    <t>2,468/0,001</t>
  </si>
  <si>
    <t>7,005*5    "skládka Žizníkov</t>
  </si>
  <si>
    <t>352,0    "ozn.K22</t>
  </si>
  <si>
    <t>(0,6*4)* 5    "střešní výlez ozn.K20 a K21 zvětšení otvoru</t>
  </si>
  <si>
    <t>352,0*2         "latě a kontralatě</t>
  </si>
  <si>
    <t>5   "ozn.O1</t>
  </si>
  <si>
    <t>(0,5+1,25)*2*0,5*6       "ozn.01</t>
  </si>
  <si>
    <t>Oprava střechy ZŠ Pátova 406/1, Česká Lípa - LEVÁ ČÁST</t>
  </si>
  <si>
    <t>Oprava střechy ZŠ Pátova 406/1, Česká Lípa -     LEVÁ ČÁST</t>
  </si>
  <si>
    <t>Uchazeč:</t>
  </si>
  <si>
    <t>Oprava havarijního stavu střechy ZŠ Pátova - LEVÁ ČÁST</t>
  </si>
  <si>
    <t>Vyplnit údaje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</si>
</sst>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9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20" fillId="5" borderId="23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vertical="center"/>
    </xf>
    <xf numFmtId="4" fontId="51" fillId="5" borderId="23" xfId="0" applyNumberFormat="1" applyFont="1" applyFill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165" fontId="2" fillId="6" borderId="0" xfId="0" applyNumberFormat="1" applyFont="1" applyFill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14" fontId="2" fillId="6" borderId="0" xfId="0" applyNumberFormat="1" applyFont="1" applyFill="1" applyAlignment="1">
      <alignment horizontal="left" vertical="center"/>
    </xf>
    <xf numFmtId="4" fontId="22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0" borderId="23" xfId="0" applyNumberFormat="1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52" fillId="0" borderId="23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51" fillId="0" borderId="23" xfId="0" applyNumberFormat="1" applyFont="1" applyBorder="1" applyAlignment="1">
      <alignment vertical="center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>
      <alignment horizontal="left" vertical="center"/>
    </xf>
    <xf numFmtId="0" fontId="36" fillId="0" borderId="0" xfId="0" applyFont="1" applyAlignment="1">
      <alignment horizontal="center" vertical="center"/>
    </xf>
    <xf numFmtId="167" fontId="36" fillId="0" borderId="23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5" borderId="1" xfId="0" applyFont="1" applyFill="1" applyBorder="1" applyAlignment="1">
      <alignment horizontal="left" vertical="center"/>
    </xf>
    <xf numFmtId="49" fontId="0" fillId="5" borderId="0" xfId="0" applyNumberFormat="1" applyFill="1" applyAlignment="1">
      <alignment horizontal="left"/>
    </xf>
    <xf numFmtId="0" fontId="53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9" fontId="2" fillId="5" borderId="0" xfId="0" applyNumberFormat="1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0000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78013191" TargetMode="External"/><Relationship Id="rId18" Type="http://schemas.openxmlformats.org/officeDocument/2006/relationships/hyperlink" Target="https://podminky.urs.cz/item/CS_URS_2021_02/944121111" TargetMode="External"/><Relationship Id="rId26" Type="http://schemas.openxmlformats.org/officeDocument/2006/relationships/hyperlink" Target="https://podminky.urs.cz/item/CS_URS_2021_02/944711811" TargetMode="External"/><Relationship Id="rId39" Type="http://schemas.openxmlformats.org/officeDocument/2006/relationships/hyperlink" Target="https://podminky.urs.cz/item/CS_URS_2021_02/712600831" TargetMode="External"/><Relationship Id="rId21" Type="http://schemas.openxmlformats.org/officeDocument/2006/relationships/hyperlink" Target="https://podminky.urs.cz/item/CS_URS_2021_02/944511111" TargetMode="External"/><Relationship Id="rId34" Type="http://schemas.openxmlformats.org/officeDocument/2006/relationships/hyperlink" Target="https://podminky.urs.cz/item/CS_URS_2021_02/997013501" TargetMode="External"/><Relationship Id="rId42" Type="http://schemas.openxmlformats.org/officeDocument/2006/relationships/hyperlink" Target="https://podminky.urs.cz/item/CS_URS_2021_02/741420022" TargetMode="External"/><Relationship Id="rId47" Type="http://schemas.openxmlformats.org/officeDocument/2006/relationships/hyperlink" Target="https://podminky.urs.cz/item/CS_URS_2021_02/741421845" TargetMode="External"/><Relationship Id="rId50" Type="http://schemas.openxmlformats.org/officeDocument/2006/relationships/hyperlink" Target="https://podminky.urs.cz/item/CS_URS_2021_02/998741203" TargetMode="External"/><Relationship Id="rId55" Type="http://schemas.openxmlformats.org/officeDocument/2006/relationships/hyperlink" Target="https://podminky.urs.cz/item/CS_URS_2021_02/764001801" TargetMode="External"/><Relationship Id="rId63" Type="http://schemas.openxmlformats.org/officeDocument/2006/relationships/hyperlink" Target="https://podminky.urs.cz/item/CS_URS_2021_02/764003801" TargetMode="External"/><Relationship Id="rId68" Type="http://schemas.openxmlformats.org/officeDocument/2006/relationships/hyperlink" Target="https://podminky.urs.cz/item/CS_URS_2021_02/764213657" TargetMode="External"/><Relationship Id="rId76" Type="http://schemas.openxmlformats.org/officeDocument/2006/relationships/hyperlink" Target="https://podminky.urs.cz/item/CS_URS_2021_02/765191031" TargetMode="External"/><Relationship Id="rId84" Type="http://schemas.openxmlformats.org/officeDocument/2006/relationships/hyperlink" Target="https://podminky.urs.cz/item/CS_URS_2021_02/013254000" TargetMode="External"/><Relationship Id="rId89" Type="http://schemas.openxmlformats.org/officeDocument/2006/relationships/hyperlink" Target="https://podminky.urs.cz/item/CS_URS_2021_02/051002000" TargetMode="External"/><Relationship Id="rId7" Type="http://schemas.openxmlformats.org/officeDocument/2006/relationships/hyperlink" Target="https://podminky.urs.cz/item/CS_URS_2021_02/952902231" TargetMode="External"/><Relationship Id="rId71" Type="http://schemas.openxmlformats.org/officeDocument/2006/relationships/hyperlink" Target="https://podminky.urs.cz/item/CS_URS_2021_02/764503117" TargetMode="External"/><Relationship Id="rId92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1_02/623142001" TargetMode="External"/><Relationship Id="rId16" Type="http://schemas.openxmlformats.org/officeDocument/2006/relationships/hyperlink" Target="https://podminky.urs.cz/item/CS_URS_2021_02/941211211" TargetMode="External"/><Relationship Id="rId29" Type="http://schemas.openxmlformats.org/officeDocument/2006/relationships/hyperlink" Target="https://podminky.urs.cz/item/CS_URS_2021_02/949521111" TargetMode="External"/><Relationship Id="rId11" Type="http://schemas.openxmlformats.org/officeDocument/2006/relationships/hyperlink" Target="https://podminky.urs.cz/item/CS_URS_2021_02/952905232" TargetMode="External"/><Relationship Id="rId24" Type="http://schemas.openxmlformats.org/officeDocument/2006/relationships/hyperlink" Target="https://podminky.urs.cz/item/CS_URS_2021_02/944711111" TargetMode="External"/><Relationship Id="rId32" Type="http://schemas.openxmlformats.org/officeDocument/2006/relationships/hyperlink" Target="https://podminky.urs.cz/item/CS_URS_2021_02/997013117" TargetMode="External"/><Relationship Id="rId37" Type="http://schemas.openxmlformats.org/officeDocument/2006/relationships/hyperlink" Target="https://podminky.urs.cz/item/CS_URS_2021_02/997013603" TargetMode="External"/><Relationship Id="rId40" Type="http://schemas.openxmlformats.org/officeDocument/2006/relationships/hyperlink" Target="https://podminky.urs.cz/item/CS_URS_2021_02/741410041" TargetMode="External"/><Relationship Id="rId45" Type="http://schemas.openxmlformats.org/officeDocument/2006/relationships/hyperlink" Target="https://podminky.urs.cz/item/CS_URS_2021_02/741421833" TargetMode="External"/><Relationship Id="rId53" Type="http://schemas.openxmlformats.org/officeDocument/2006/relationships/hyperlink" Target="https://podminky.urs.cz/item/CS_URS_2021_02/762342812" TargetMode="External"/><Relationship Id="rId58" Type="http://schemas.openxmlformats.org/officeDocument/2006/relationships/hyperlink" Target="https://podminky.urs.cz/item/CS_URS_2021_02/764001891" TargetMode="External"/><Relationship Id="rId66" Type="http://schemas.openxmlformats.org/officeDocument/2006/relationships/hyperlink" Target="https://podminky.urs.cz/item/CS_URS_2021_02/764211676" TargetMode="External"/><Relationship Id="rId74" Type="http://schemas.openxmlformats.org/officeDocument/2006/relationships/hyperlink" Target="https://podminky.urs.cz/item/CS_URS_2021_02/765135031" TargetMode="External"/><Relationship Id="rId79" Type="http://schemas.openxmlformats.org/officeDocument/2006/relationships/hyperlink" Target="https://podminky.urs.cz/item/CS_URS_2021_02/765191071" TargetMode="External"/><Relationship Id="rId87" Type="http://schemas.openxmlformats.org/officeDocument/2006/relationships/hyperlink" Target="https://podminky.urs.cz/item/CS_URS_2021_02/045002000" TargetMode="External"/><Relationship Id="rId5" Type="http://schemas.openxmlformats.org/officeDocument/2006/relationships/hyperlink" Target="https://podminky.urs.cz/item/CS_URS_2021_02/952902031" TargetMode="External"/><Relationship Id="rId61" Type="http://schemas.openxmlformats.org/officeDocument/2006/relationships/hyperlink" Target="https://podminky.urs.cz/item/CS_URS_2021_02/764002841" TargetMode="External"/><Relationship Id="rId82" Type="http://schemas.openxmlformats.org/officeDocument/2006/relationships/hyperlink" Target="https://podminky.urs.cz/item/CS_URS_2021_02/783201403" TargetMode="External"/><Relationship Id="rId90" Type="http://schemas.openxmlformats.org/officeDocument/2006/relationships/hyperlink" Target="https://podminky.urs.cz/item/CS_URS_2021_02/071002000" TargetMode="External"/><Relationship Id="rId19" Type="http://schemas.openxmlformats.org/officeDocument/2006/relationships/hyperlink" Target="https://podminky.urs.cz/item/CS_URS_2021_02/944121211" TargetMode="External"/><Relationship Id="rId14" Type="http://schemas.openxmlformats.org/officeDocument/2006/relationships/hyperlink" Target="https://podminky.urs.cz/item/CS_URS_2021_02/985131311" TargetMode="External"/><Relationship Id="rId22" Type="http://schemas.openxmlformats.org/officeDocument/2006/relationships/hyperlink" Target="https://podminky.urs.cz/item/CS_URS_2021_02/944511211" TargetMode="External"/><Relationship Id="rId27" Type="http://schemas.openxmlformats.org/officeDocument/2006/relationships/hyperlink" Target="https://podminky.urs.cz/item/CS_URS_2021_02/949101111" TargetMode="External"/><Relationship Id="rId30" Type="http://schemas.openxmlformats.org/officeDocument/2006/relationships/hyperlink" Target="https://podminky.urs.cz/item/CS_URS_2021_02/949521211" TargetMode="External"/><Relationship Id="rId35" Type="http://schemas.openxmlformats.org/officeDocument/2006/relationships/hyperlink" Target="https://podminky.urs.cz/item/CS_URS_2021_02/997013509" TargetMode="External"/><Relationship Id="rId43" Type="http://schemas.openxmlformats.org/officeDocument/2006/relationships/hyperlink" Target="https://podminky.urs.cz/item/CS_URS_2021_02/741420102" TargetMode="External"/><Relationship Id="rId48" Type="http://schemas.openxmlformats.org/officeDocument/2006/relationships/hyperlink" Target="https://podminky.urs.cz/item/CS_URS_2021_02/741421851" TargetMode="External"/><Relationship Id="rId56" Type="http://schemas.openxmlformats.org/officeDocument/2006/relationships/hyperlink" Target="https://podminky.urs.cz/item/CS_URS_2021_02/764001841" TargetMode="External"/><Relationship Id="rId64" Type="http://schemas.openxmlformats.org/officeDocument/2006/relationships/hyperlink" Target="https://podminky.urs.cz/item/CS_URS_2021_02/764004821" TargetMode="External"/><Relationship Id="rId69" Type="http://schemas.openxmlformats.org/officeDocument/2006/relationships/hyperlink" Target="https://podminky.urs.cz/item/CS_URS_2021_02/764215646" TargetMode="External"/><Relationship Id="rId77" Type="http://schemas.openxmlformats.org/officeDocument/2006/relationships/hyperlink" Target="https://podminky.urs.cz/item/CS_URS_2021_02/765191051" TargetMode="External"/><Relationship Id="rId8" Type="http://schemas.openxmlformats.org/officeDocument/2006/relationships/hyperlink" Target="https://podminky.urs.cz/item/CS_URS_2021_02/952903001" TargetMode="External"/><Relationship Id="rId51" Type="http://schemas.openxmlformats.org/officeDocument/2006/relationships/hyperlink" Target="https://podminky.urs.cz/item/CS_URS_2021_02/762341911" TargetMode="External"/><Relationship Id="rId72" Type="http://schemas.openxmlformats.org/officeDocument/2006/relationships/hyperlink" Target="https://podminky.urs.cz/item/CS_URS_2021_02/764513409" TargetMode="External"/><Relationship Id="rId80" Type="http://schemas.openxmlformats.org/officeDocument/2006/relationships/hyperlink" Target="https://podminky.urs.cz/item/CS_URS_2021_02/765191091" TargetMode="External"/><Relationship Id="rId85" Type="http://schemas.openxmlformats.org/officeDocument/2006/relationships/hyperlink" Target="https://podminky.urs.cz/item/CS_URS_2021_02/030001000" TargetMode="External"/><Relationship Id="rId93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629999001" TargetMode="External"/><Relationship Id="rId12" Type="http://schemas.openxmlformats.org/officeDocument/2006/relationships/hyperlink" Target="https://podminky.urs.cz/item/CS_URS_2021_02/978013111" TargetMode="External"/><Relationship Id="rId17" Type="http://schemas.openxmlformats.org/officeDocument/2006/relationships/hyperlink" Target="https://podminky.urs.cz/item/CS_URS_2021_02/941211812" TargetMode="External"/><Relationship Id="rId25" Type="http://schemas.openxmlformats.org/officeDocument/2006/relationships/hyperlink" Target="https://podminky.urs.cz/item/CS_URS_2021_02/944711211" TargetMode="External"/><Relationship Id="rId33" Type="http://schemas.openxmlformats.org/officeDocument/2006/relationships/hyperlink" Target="https://podminky.urs.cz/item/CS_URS_2021_02/997013313" TargetMode="External"/><Relationship Id="rId38" Type="http://schemas.openxmlformats.org/officeDocument/2006/relationships/hyperlink" Target="https://podminky.urs.cz/item/CS_URS_2021_02/998011003" TargetMode="External"/><Relationship Id="rId46" Type="http://schemas.openxmlformats.org/officeDocument/2006/relationships/hyperlink" Target="https://podminky.urs.cz/item/CS_URS_2021_02/741421843" TargetMode="External"/><Relationship Id="rId59" Type="http://schemas.openxmlformats.org/officeDocument/2006/relationships/hyperlink" Target="https://podminky.urs.cz/item/CS_URS_2021_02/764002821" TargetMode="External"/><Relationship Id="rId67" Type="http://schemas.openxmlformats.org/officeDocument/2006/relationships/hyperlink" Target="https://podminky.urs.cz/item/CS_URS_2021_02/764212606" TargetMode="External"/><Relationship Id="rId20" Type="http://schemas.openxmlformats.org/officeDocument/2006/relationships/hyperlink" Target="https://podminky.urs.cz/item/CS_URS_2021_02/944121811" TargetMode="External"/><Relationship Id="rId41" Type="http://schemas.openxmlformats.org/officeDocument/2006/relationships/hyperlink" Target="https://podminky.urs.cz/item/CS_URS_2021_02/741420021" TargetMode="External"/><Relationship Id="rId54" Type="http://schemas.openxmlformats.org/officeDocument/2006/relationships/hyperlink" Target="https://podminky.urs.cz/item/CS_URS_2021_02/998762203" TargetMode="External"/><Relationship Id="rId62" Type="http://schemas.openxmlformats.org/officeDocument/2006/relationships/hyperlink" Target="https://podminky.urs.cz/item/CS_URS_2021_02/764002881" TargetMode="External"/><Relationship Id="rId70" Type="http://schemas.openxmlformats.org/officeDocument/2006/relationships/hyperlink" Target="https://podminky.urs.cz/item/CS_URS_2021_02/764314612" TargetMode="External"/><Relationship Id="rId75" Type="http://schemas.openxmlformats.org/officeDocument/2006/relationships/hyperlink" Target="https://podminky.urs.cz/item/CS_URS_2021_02/765191023" TargetMode="External"/><Relationship Id="rId83" Type="http://schemas.openxmlformats.org/officeDocument/2006/relationships/hyperlink" Target="https://podminky.urs.cz/item/CS_URS_2021_02/783213121" TargetMode="External"/><Relationship Id="rId88" Type="http://schemas.openxmlformats.org/officeDocument/2006/relationships/hyperlink" Target="https://podminky.urs.cz/item/CS_URS_2021_02/045203000" TargetMode="External"/><Relationship Id="rId91" Type="http://schemas.openxmlformats.org/officeDocument/2006/relationships/hyperlink" Target="https://podminky.urs.cz/item/CS_URS_2021_02/010001000" TargetMode="External"/><Relationship Id="rId1" Type="http://schemas.openxmlformats.org/officeDocument/2006/relationships/hyperlink" Target="https://podminky.urs.cz/item/CS_URS_2021_02/623131100" TargetMode="External"/><Relationship Id="rId6" Type="http://schemas.openxmlformats.org/officeDocument/2006/relationships/hyperlink" Target="https://podminky.urs.cz/item/CS_URS_2021_02/952902221" TargetMode="External"/><Relationship Id="rId15" Type="http://schemas.openxmlformats.org/officeDocument/2006/relationships/hyperlink" Target="https://podminky.urs.cz/item/CS_URS_2021_02/941211112" TargetMode="External"/><Relationship Id="rId23" Type="http://schemas.openxmlformats.org/officeDocument/2006/relationships/hyperlink" Target="https://podminky.urs.cz/item/CS_URS_2021_02/944511811" TargetMode="External"/><Relationship Id="rId28" Type="http://schemas.openxmlformats.org/officeDocument/2006/relationships/hyperlink" Target="https://podminky.urs.cz/item/CS_URS_2021_02/949101112" TargetMode="External"/><Relationship Id="rId36" Type="http://schemas.openxmlformats.org/officeDocument/2006/relationships/hyperlink" Target="https://podminky.urs.cz/item/CS_URS_2021_02/997013511" TargetMode="External"/><Relationship Id="rId49" Type="http://schemas.openxmlformats.org/officeDocument/2006/relationships/hyperlink" Target="https://podminky.urs.cz/item/CS_URS_2021_02/741430004" TargetMode="External"/><Relationship Id="rId57" Type="http://schemas.openxmlformats.org/officeDocument/2006/relationships/hyperlink" Target="https://podminky.urs.cz/item/CS_URS_2021_02/764001851" TargetMode="External"/><Relationship Id="rId10" Type="http://schemas.openxmlformats.org/officeDocument/2006/relationships/hyperlink" Target="https://podminky.urs.cz/item/CS_URS_2021_02/952903008" TargetMode="External"/><Relationship Id="rId31" Type="http://schemas.openxmlformats.org/officeDocument/2006/relationships/hyperlink" Target="https://podminky.urs.cz/item/CS_URS_2021_02/949521811" TargetMode="External"/><Relationship Id="rId44" Type="http://schemas.openxmlformats.org/officeDocument/2006/relationships/hyperlink" Target="https://podminky.urs.cz/item/CS_URS_2021_02/741421821" TargetMode="External"/><Relationship Id="rId52" Type="http://schemas.openxmlformats.org/officeDocument/2006/relationships/hyperlink" Target="https://podminky.urs.cz/item/CS_URS_2021_02/762342316" TargetMode="External"/><Relationship Id="rId60" Type="http://schemas.openxmlformats.org/officeDocument/2006/relationships/hyperlink" Target="https://podminky.urs.cz/item/CS_URS_2021_02/764002831" TargetMode="External"/><Relationship Id="rId65" Type="http://schemas.openxmlformats.org/officeDocument/2006/relationships/hyperlink" Target="https://podminky.urs.cz/item/CS_URS_2021_02/764203152" TargetMode="External"/><Relationship Id="rId73" Type="http://schemas.openxmlformats.org/officeDocument/2006/relationships/hyperlink" Target="https://podminky.urs.cz/item/CS_URS_2021_02/998764203" TargetMode="External"/><Relationship Id="rId78" Type="http://schemas.openxmlformats.org/officeDocument/2006/relationships/hyperlink" Target="https://podminky.urs.cz/item/CS_URS_2021_02/765191061" TargetMode="External"/><Relationship Id="rId81" Type="http://schemas.openxmlformats.org/officeDocument/2006/relationships/hyperlink" Target="https://podminky.urs.cz/item/CS_URS_2021_02/998765203" TargetMode="External"/><Relationship Id="rId86" Type="http://schemas.openxmlformats.org/officeDocument/2006/relationships/hyperlink" Target="https://podminky.urs.cz/item/CS_URS_2021_02/043194000" TargetMode="External"/><Relationship Id="rId4" Type="http://schemas.openxmlformats.org/officeDocument/2006/relationships/hyperlink" Target="https://podminky.urs.cz/item/CS_URS_2021_02/952902021" TargetMode="External"/><Relationship Id="rId9" Type="http://schemas.openxmlformats.org/officeDocument/2006/relationships/hyperlink" Target="https://podminky.urs.cz/item/CS_URS_2021_02/95290300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B37" zoomScale="80" zoomScaleNormal="80" workbookViewId="0">
      <selection activeCell="E23" sqref="E23:AN2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294" t="s">
        <v>6</v>
      </c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0" t="s">
        <v>7</v>
      </c>
      <c r="BT2" s="10" t="s">
        <v>8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7</v>
      </c>
      <c r="BT3" s="10" t="s">
        <v>9</v>
      </c>
    </row>
    <row r="4" spans="1:74" ht="24.95" customHeight="1">
      <c r="B4" s="13"/>
      <c r="D4" s="14" t="s">
        <v>10</v>
      </c>
      <c r="AR4" s="13"/>
      <c r="AS4" s="15" t="s">
        <v>11</v>
      </c>
      <c r="BS4" s="10" t="s">
        <v>12</v>
      </c>
    </row>
    <row r="5" spans="1:74" ht="12" customHeight="1">
      <c r="B5" s="13"/>
      <c r="D5" s="16" t="s">
        <v>13</v>
      </c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R5" s="13"/>
      <c r="BS5" s="10" t="s">
        <v>7</v>
      </c>
    </row>
    <row r="6" spans="1:74" ht="36.950000000000003" customHeight="1">
      <c r="B6" s="13"/>
      <c r="D6" s="18" t="s">
        <v>15</v>
      </c>
      <c r="K6" s="271" t="s">
        <v>1093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R6" s="13"/>
      <c r="BS6" s="10" t="s">
        <v>7</v>
      </c>
    </row>
    <row r="7" spans="1:74" ht="12" customHeight="1">
      <c r="B7" s="13"/>
      <c r="D7" s="19" t="s">
        <v>17</v>
      </c>
      <c r="K7" s="17" t="s">
        <v>3</v>
      </c>
      <c r="AK7" s="19" t="s">
        <v>18</v>
      </c>
      <c r="AN7" s="17" t="s">
        <v>3</v>
      </c>
      <c r="AR7" s="13"/>
      <c r="BS7" s="10" t="s">
        <v>7</v>
      </c>
    </row>
    <row r="8" spans="1:74" ht="12" customHeight="1">
      <c r="B8" s="13"/>
      <c r="D8" s="19" t="s">
        <v>19</v>
      </c>
      <c r="K8" s="17" t="s">
        <v>20</v>
      </c>
      <c r="AK8" s="19" t="s">
        <v>21</v>
      </c>
      <c r="AM8" s="277" t="s">
        <v>1094</v>
      </c>
      <c r="AN8" s="277"/>
      <c r="AR8" s="13"/>
      <c r="BS8" s="10" t="s">
        <v>7</v>
      </c>
    </row>
    <row r="9" spans="1:74" ht="14.45" customHeight="1">
      <c r="B9" s="13"/>
      <c r="AR9" s="13"/>
      <c r="BS9" s="10" t="s">
        <v>7</v>
      </c>
    </row>
    <row r="10" spans="1:74" ht="12" customHeight="1">
      <c r="B10" s="13"/>
      <c r="D10" s="19" t="s">
        <v>22</v>
      </c>
      <c r="AK10" s="19" t="s">
        <v>23</v>
      </c>
      <c r="AN10" s="17" t="s">
        <v>3</v>
      </c>
      <c r="AR10" s="13"/>
      <c r="BS10" s="10" t="s">
        <v>7</v>
      </c>
    </row>
    <row r="11" spans="1:74" ht="18.399999999999999" customHeight="1">
      <c r="B11" s="13"/>
      <c r="E11" s="17" t="s">
        <v>24</v>
      </c>
      <c r="AK11" s="19" t="s">
        <v>25</v>
      </c>
      <c r="AN11" s="17" t="s">
        <v>3</v>
      </c>
      <c r="AR11" s="13"/>
      <c r="BS11" s="10" t="s">
        <v>7</v>
      </c>
    </row>
    <row r="12" spans="1:74" ht="6.95" customHeight="1">
      <c r="B12" s="13"/>
      <c r="AR12" s="13"/>
      <c r="BS12" s="10" t="s">
        <v>7</v>
      </c>
    </row>
    <row r="13" spans="1:74" ht="12" customHeight="1">
      <c r="B13" s="13"/>
      <c r="D13" s="19" t="s">
        <v>1092</v>
      </c>
      <c r="AK13" s="19" t="s">
        <v>23</v>
      </c>
      <c r="AM13" s="276" t="s">
        <v>1094</v>
      </c>
      <c r="AN13" s="276"/>
      <c r="AR13" s="13"/>
      <c r="BS13" s="10" t="s">
        <v>7</v>
      </c>
    </row>
    <row r="14" spans="1:74" ht="12.75">
      <c r="B14" s="13"/>
      <c r="E14" s="278" t="s">
        <v>1094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K14" s="19" t="s">
        <v>25</v>
      </c>
      <c r="AM14" s="276" t="s">
        <v>1094</v>
      </c>
      <c r="AN14" s="276"/>
      <c r="AR14" s="13"/>
      <c r="BS14" s="10" t="s">
        <v>7</v>
      </c>
    </row>
    <row r="15" spans="1:74" ht="6.95" customHeight="1">
      <c r="B15" s="13"/>
      <c r="AR15" s="13"/>
      <c r="BS15" s="10" t="s">
        <v>27</v>
      </c>
    </row>
    <row r="16" spans="1:74" ht="12" customHeight="1">
      <c r="B16" s="13"/>
      <c r="D16" s="19" t="s">
        <v>28</v>
      </c>
      <c r="AK16" s="19" t="s">
        <v>23</v>
      </c>
      <c r="AN16" s="17" t="s">
        <v>3</v>
      </c>
      <c r="AR16" s="13"/>
      <c r="BS16" s="10" t="s">
        <v>4</v>
      </c>
    </row>
    <row r="17" spans="2:71" ht="18.399999999999999" customHeight="1">
      <c r="B17" s="13"/>
      <c r="E17" s="17" t="s">
        <v>29</v>
      </c>
      <c r="AK17" s="19" t="s">
        <v>25</v>
      </c>
      <c r="AN17" s="17" t="s">
        <v>3</v>
      </c>
      <c r="AR17" s="13"/>
      <c r="BS17" s="10" t="s">
        <v>27</v>
      </c>
    </row>
    <row r="18" spans="2:71" ht="6.95" customHeight="1">
      <c r="B18" s="13"/>
      <c r="AR18" s="13"/>
      <c r="BS18" s="10" t="s">
        <v>7</v>
      </c>
    </row>
    <row r="19" spans="2:71" ht="12" customHeight="1">
      <c r="B19" s="13"/>
      <c r="D19" s="19" t="s">
        <v>30</v>
      </c>
      <c r="AK19" s="19" t="s">
        <v>23</v>
      </c>
      <c r="AN19" s="17" t="s">
        <v>3</v>
      </c>
      <c r="AR19" s="13"/>
      <c r="BS19" s="10" t="s">
        <v>7</v>
      </c>
    </row>
    <row r="20" spans="2:71" ht="18.399999999999999" customHeight="1">
      <c r="B20" s="13"/>
      <c r="E20" s="17" t="s">
        <v>26</v>
      </c>
      <c r="AK20" s="19" t="s">
        <v>25</v>
      </c>
      <c r="AN20" s="17" t="s">
        <v>3</v>
      </c>
      <c r="AR20" s="13"/>
      <c r="BS20" s="10" t="s">
        <v>4</v>
      </c>
    </row>
    <row r="21" spans="2:71" ht="6.95" customHeight="1">
      <c r="B21" s="13"/>
      <c r="AR21" s="13"/>
    </row>
    <row r="22" spans="2:71" ht="12" customHeight="1">
      <c r="B22" s="13"/>
      <c r="D22" s="19" t="s">
        <v>31</v>
      </c>
      <c r="AR22" s="13"/>
    </row>
    <row r="23" spans="2:71" ht="47.25" customHeight="1">
      <c r="B23" s="13"/>
      <c r="E23" s="272" t="s">
        <v>32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13"/>
    </row>
    <row r="24" spans="2:71" ht="6.95" customHeight="1">
      <c r="B24" s="13"/>
      <c r="AR24" s="13"/>
    </row>
    <row r="25" spans="2:71" ht="6.95" customHeight="1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" customHeight="1">
      <c r="B26" s="21"/>
      <c r="D26" s="22" t="s">
        <v>33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73">
        <f>ROUND(AG54,2)</f>
        <v>0</v>
      </c>
      <c r="AL26" s="274"/>
      <c r="AM26" s="274"/>
      <c r="AN26" s="274"/>
      <c r="AO26" s="274"/>
      <c r="AR26" s="21"/>
    </row>
    <row r="27" spans="2:71" s="1" customFormat="1" ht="6.95" customHeight="1">
      <c r="B27" s="21"/>
      <c r="AR27" s="21"/>
    </row>
    <row r="28" spans="2:71" s="1" customFormat="1" ht="12.75">
      <c r="B28" s="21"/>
      <c r="L28" s="275" t="s">
        <v>34</v>
      </c>
      <c r="M28" s="275"/>
      <c r="N28" s="275"/>
      <c r="O28" s="275"/>
      <c r="P28" s="275"/>
      <c r="W28" s="275" t="s">
        <v>35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36</v>
      </c>
      <c r="AL28" s="275"/>
      <c r="AM28" s="275"/>
      <c r="AN28" s="275"/>
      <c r="AO28" s="275"/>
      <c r="AR28" s="21"/>
    </row>
    <row r="29" spans="2:71" s="2" customFormat="1" ht="14.45" customHeight="1">
      <c r="B29" s="24"/>
      <c r="D29" s="19" t="s">
        <v>37</v>
      </c>
      <c r="F29" s="19" t="s">
        <v>38</v>
      </c>
      <c r="L29" s="268">
        <v>0.21</v>
      </c>
      <c r="M29" s="267"/>
      <c r="N29" s="267"/>
      <c r="O29" s="267"/>
      <c r="P29" s="267"/>
      <c r="W29" s="266">
        <f>ROUND(AZ54, 2)</f>
        <v>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ROUND(AV54, 2)</f>
        <v>0</v>
      </c>
      <c r="AL29" s="267"/>
      <c r="AM29" s="267"/>
      <c r="AN29" s="267"/>
      <c r="AO29" s="267"/>
      <c r="AR29" s="24"/>
    </row>
    <row r="30" spans="2:71" s="2" customFormat="1" ht="14.45" customHeight="1">
      <c r="B30" s="24"/>
      <c r="F30" s="19" t="s">
        <v>39</v>
      </c>
      <c r="L30" s="268">
        <v>0.15</v>
      </c>
      <c r="M30" s="267"/>
      <c r="N30" s="267"/>
      <c r="O30" s="267"/>
      <c r="P30" s="267"/>
      <c r="W30" s="266">
        <f>ROUND(BA54,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ROUND(AW54, 2)</f>
        <v>0</v>
      </c>
      <c r="AL30" s="267"/>
      <c r="AM30" s="267"/>
      <c r="AN30" s="267"/>
      <c r="AO30" s="267"/>
      <c r="AR30" s="24"/>
    </row>
    <row r="31" spans="2:71" s="2" customFormat="1" ht="14.45" hidden="1" customHeight="1">
      <c r="B31" s="24"/>
      <c r="F31" s="19" t="s">
        <v>40</v>
      </c>
      <c r="L31" s="268">
        <v>0.21</v>
      </c>
      <c r="M31" s="267"/>
      <c r="N31" s="267"/>
      <c r="O31" s="267"/>
      <c r="P31" s="267"/>
      <c r="W31" s="266">
        <f>ROUND(BB54,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24"/>
    </row>
    <row r="32" spans="2:71" s="2" customFormat="1" ht="14.45" hidden="1" customHeight="1">
      <c r="B32" s="24"/>
      <c r="F32" s="19" t="s">
        <v>41</v>
      </c>
      <c r="L32" s="268">
        <v>0.15</v>
      </c>
      <c r="M32" s="267"/>
      <c r="N32" s="267"/>
      <c r="O32" s="267"/>
      <c r="P32" s="267"/>
      <c r="W32" s="266">
        <f>ROUND(BC54,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24"/>
    </row>
    <row r="33" spans="2:44" s="2" customFormat="1" ht="14.45" hidden="1" customHeight="1">
      <c r="B33" s="24"/>
      <c r="F33" s="19" t="s">
        <v>42</v>
      </c>
      <c r="L33" s="268">
        <v>0</v>
      </c>
      <c r="M33" s="267"/>
      <c r="N33" s="267"/>
      <c r="O33" s="267"/>
      <c r="P33" s="267"/>
      <c r="W33" s="266">
        <f>ROUND(BD54,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24"/>
    </row>
    <row r="34" spans="2:44" s="1" customFormat="1" ht="6.95" customHeight="1">
      <c r="B34" s="21"/>
      <c r="AR34" s="21"/>
    </row>
    <row r="35" spans="2:44" s="1" customFormat="1" ht="25.9" customHeight="1">
      <c r="B35" s="21"/>
      <c r="C35" s="25"/>
      <c r="D35" s="26" t="s">
        <v>43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44</v>
      </c>
      <c r="U35" s="27"/>
      <c r="V35" s="27"/>
      <c r="W35" s="27"/>
      <c r="X35" s="299" t="s">
        <v>45</v>
      </c>
      <c r="Y35" s="300"/>
      <c r="Z35" s="300"/>
      <c r="AA35" s="300"/>
      <c r="AB35" s="300"/>
      <c r="AC35" s="27"/>
      <c r="AD35" s="27"/>
      <c r="AE35" s="27"/>
      <c r="AF35" s="27"/>
      <c r="AG35" s="27"/>
      <c r="AH35" s="27"/>
      <c r="AI35" s="27"/>
      <c r="AJ35" s="27"/>
      <c r="AK35" s="301">
        <f>SUM(AK26:AK33)</f>
        <v>0</v>
      </c>
      <c r="AL35" s="300"/>
      <c r="AM35" s="300"/>
      <c r="AN35" s="300"/>
      <c r="AO35" s="302"/>
      <c r="AP35" s="25"/>
      <c r="AQ35" s="25"/>
      <c r="AR35" s="21"/>
    </row>
    <row r="36" spans="2:44" s="1" customFormat="1" ht="6.95" customHeight="1">
      <c r="B36" s="21"/>
      <c r="AR36" s="21"/>
    </row>
    <row r="37" spans="2:44" s="1" customFormat="1" ht="6.95" customHeight="1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21"/>
    </row>
    <row r="41" spans="2:44" s="1" customFormat="1" ht="6.95" customHeight="1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1"/>
    </row>
    <row r="42" spans="2:44" s="1" customFormat="1" ht="24.95" customHeight="1">
      <c r="B42" s="21"/>
      <c r="C42" s="14" t="s">
        <v>46</v>
      </c>
      <c r="AR42" s="21"/>
    </row>
    <row r="43" spans="2:44" s="1" customFormat="1" ht="6.95" customHeight="1">
      <c r="B43" s="21"/>
      <c r="AR43" s="21"/>
    </row>
    <row r="44" spans="2:44" s="3" customFormat="1" ht="12" customHeight="1">
      <c r="B44" s="33"/>
      <c r="C44" s="19" t="s">
        <v>13</v>
      </c>
      <c r="L44" s="3" t="str">
        <f>K5</f>
        <v>20210171</v>
      </c>
      <c r="AR44" s="33"/>
    </row>
    <row r="45" spans="2:44" s="4" customFormat="1" ht="36.950000000000003" customHeight="1">
      <c r="B45" s="34"/>
      <c r="C45" s="35" t="s">
        <v>15</v>
      </c>
      <c r="L45" s="289" t="str">
        <f>K6</f>
        <v>Oprava havarijního stavu střechy ZŠ Pátova - LEVÁ ČÁST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R45" s="34"/>
    </row>
    <row r="46" spans="2:44" s="1" customFormat="1" ht="6.95" customHeight="1">
      <c r="B46" s="21"/>
      <c r="AR46" s="21"/>
    </row>
    <row r="47" spans="2:44" s="1" customFormat="1" ht="12" customHeight="1">
      <c r="B47" s="21"/>
      <c r="C47" s="19" t="s">
        <v>19</v>
      </c>
      <c r="L47" s="36" t="str">
        <f>IF(K8="","",K8)</f>
        <v>Česká Lípa</v>
      </c>
      <c r="AI47" s="19" t="s">
        <v>21</v>
      </c>
      <c r="AM47" s="291" t="str">
        <f>AM8</f>
        <v>Vyplnit údaje</v>
      </c>
      <c r="AN47" s="291"/>
      <c r="AR47" s="21"/>
    </row>
    <row r="48" spans="2:44" s="1" customFormat="1" ht="6.95" customHeight="1">
      <c r="B48" s="21"/>
      <c r="AR48" s="21"/>
    </row>
    <row r="49" spans="1:91" s="1" customFormat="1" ht="25.7" customHeight="1">
      <c r="B49" s="21"/>
      <c r="C49" s="19" t="s">
        <v>22</v>
      </c>
      <c r="L49" s="3" t="str">
        <f>IF(E11= "","",E11)</f>
        <v>Město Česká Lípa, Náměstí T.G.M., č.p.1</v>
      </c>
      <c r="AI49" s="19" t="s">
        <v>28</v>
      </c>
      <c r="AM49" s="292" t="str">
        <f>IF(E17="","",E17)</f>
        <v>ANTA.CT s.r.o.,Masarykova 542/18, Liberec I</v>
      </c>
      <c r="AN49" s="293"/>
      <c r="AO49" s="293"/>
      <c r="AP49" s="293"/>
      <c r="AR49" s="21"/>
      <c r="AS49" s="295" t="s">
        <v>47</v>
      </c>
      <c r="AT49" s="296"/>
      <c r="AU49" s="38"/>
      <c r="AV49" s="38"/>
      <c r="AW49" s="38"/>
      <c r="AX49" s="38"/>
      <c r="AY49" s="38"/>
      <c r="AZ49" s="38"/>
      <c r="BA49" s="38"/>
      <c r="BB49" s="38"/>
      <c r="BC49" s="38"/>
      <c r="BD49" s="39"/>
    </row>
    <row r="50" spans="1:91" s="1" customFormat="1" ht="15.2" customHeight="1">
      <c r="B50" s="21"/>
      <c r="C50" s="19" t="s">
        <v>1092</v>
      </c>
      <c r="L50" s="279" t="str">
        <f>IF(E14="","",E14)</f>
        <v>Vyplnit údaje</v>
      </c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I50" s="19" t="s">
        <v>30</v>
      </c>
      <c r="AM50" s="292" t="str">
        <f>IF(E20="","",E20)</f>
        <v xml:space="preserve"> </v>
      </c>
      <c r="AN50" s="293"/>
      <c r="AO50" s="293"/>
      <c r="AP50" s="293"/>
      <c r="AR50" s="21"/>
      <c r="AS50" s="297"/>
      <c r="AT50" s="298"/>
      <c r="BD50" s="40"/>
    </row>
    <row r="51" spans="1:91" s="1" customFormat="1" ht="10.9" customHeight="1">
      <c r="B51" s="21"/>
      <c r="AR51" s="21"/>
      <c r="AS51" s="297"/>
      <c r="AT51" s="298"/>
      <c r="BD51" s="40"/>
    </row>
    <row r="52" spans="1:91" s="1" customFormat="1" ht="29.25" customHeight="1">
      <c r="B52" s="21"/>
      <c r="C52" s="285" t="s">
        <v>48</v>
      </c>
      <c r="D52" s="286"/>
      <c r="E52" s="286"/>
      <c r="F52" s="286"/>
      <c r="G52" s="286"/>
      <c r="H52" s="41"/>
      <c r="I52" s="287" t="s">
        <v>49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8" t="s">
        <v>50</v>
      </c>
      <c r="AH52" s="286"/>
      <c r="AI52" s="286"/>
      <c r="AJ52" s="286"/>
      <c r="AK52" s="286"/>
      <c r="AL52" s="286"/>
      <c r="AM52" s="286"/>
      <c r="AN52" s="287" t="s">
        <v>51</v>
      </c>
      <c r="AO52" s="286"/>
      <c r="AP52" s="286"/>
      <c r="AQ52" s="42" t="s">
        <v>52</v>
      </c>
      <c r="AR52" s="21"/>
      <c r="AS52" s="43" t="s">
        <v>53</v>
      </c>
      <c r="AT52" s="44" t="s">
        <v>54</v>
      </c>
      <c r="AU52" s="44" t="s">
        <v>55</v>
      </c>
      <c r="AV52" s="44" t="s">
        <v>56</v>
      </c>
      <c r="AW52" s="44" t="s">
        <v>57</v>
      </c>
      <c r="AX52" s="44" t="s">
        <v>58</v>
      </c>
      <c r="AY52" s="44" t="s">
        <v>59</v>
      </c>
      <c r="AZ52" s="44" t="s">
        <v>60</v>
      </c>
      <c r="BA52" s="44" t="s">
        <v>61</v>
      </c>
      <c r="BB52" s="44" t="s">
        <v>62</v>
      </c>
      <c r="BC52" s="44" t="s">
        <v>63</v>
      </c>
      <c r="BD52" s="45" t="s">
        <v>64</v>
      </c>
    </row>
    <row r="53" spans="1:91" s="1" customFormat="1" ht="10.9" customHeight="1">
      <c r="B53" s="21"/>
      <c r="AR53" s="21"/>
      <c r="AS53" s="46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9"/>
    </row>
    <row r="54" spans="1:91" s="5" customFormat="1" ht="32.450000000000003" customHeight="1">
      <c r="B54" s="47"/>
      <c r="C54" s="48" t="s">
        <v>65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283">
        <f>ROUND(AG55,2)</f>
        <v>0</v>
      </c>
      <c r="AH54" s="283"/>
      <c r="AI54" s="283"/>
      <c r="AJ54" s="283"/>
      <c r="AK54" s="283"/>
      <c r="AL54" s="283"/>
      <c r="AM54" s="283"/>
      <c r="AN54" s="284">
        <f>SUM(AG54,AT54)</f>
        <v>0</v>
      </c>
      <c r="AO54" s="284"/>
      <c r="AP54" s="284"/>
      <c r="AQ54" s="50" t="s">
        <v>3</v>
      </c>
      <c r="AR54" s="47"/>
      <c r="AS54" s="51">
        <f>ROUND(AS55,2)</f>
        <v>0</v>
      </c>
      <c r="AT54" s="52">
        <f>ROUND(SUM(AV54:AW54),2)</f>
        <v>0</v>
      </c>
      <c r="AU54" s="53">
        <f>ROUND(AU55,5)</f>
        <v>1950.13464</v>
      </c>
      <c r="AV54" s="52">
        <f>ROUND(AZ54*L29,2)</f>
        <v>0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ROUND(AZ55,2)</f>
        <v>0</v>
      </c>
      <c r="BA54" s="52">
        <f>ROUND(BA55,2)</f>
        <v>0</v>
      </c>
      <c r="BB54" s="52">
        <f>ROUND(BB55,2)</f>
        <v>0</v>
      </c>
      <c r="BC54" s="52">
        <f>ROUND(BC55,2)</f>
        <v>0</v>
      </c>
      <c r="BD54" s="54">
        <f>ROUND(BD55,2)</f>
        <v>0</v>
      </c>
      <c r="BS54" s="55" t="s">
        <v>66</v>
      </c>
      <c r="BT54" s="55" t="s">
        <v>67</v>
      </c>
      <c r="BU54" s="56" t="s">
        <v>68</v>
      </c>
      <c r="BV54" s="55" t="s">
        <v>69</v>
      </c>
      <c r="BW54" s="55" t="s">
        <v>5</v>
      </c>
      <c r="BX54" s="55" t="s">
        <v>70</v>
      </c>
      <c r="CL54" s="55" t="s">
        <v>3</v>
      </c>
    </row>
    <row r="55" spans="1:91" s="6" customFormat="1" ht="26.25" customHeight="1">
      <c r="A55" s="57" t="s">
        <v>71</v>
      </c>
      <c r="B55" s="58"/>
      <c r="C55" s="59"/>
      <c r="D55" s="282" t="s">
        <v>72</v>
      </c>
      <c r="E55" s="282"/>
      <c r="F55" s="282"/>
      <c r="G55" s="282"/>
      <c r="H55" s="282"/>
      <c r="I55" s="60"/>
      <c r="J55" s="282" t="s">
        <v>1091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0">
        <f>'Oprava střechy ZŠ Pátova'!J30</f>
        <v>0</v>
      </c>
      <c r="AH55" s="281"/>
      <c r="AI55" s="281"/>
      <c r="AJ55" s="281"/>
      <c r="AK55" s="281"/>
      <c r="AL55" s="281"/>
      <c r="AM55" s="281"/>
      <c r="AN55" s="280">
        <f>SUM(AG55,AT55)</f>
        <v>0</v>
      </c>
      <c r="AO55" s="281"/>
      <c r="AP55" s="281"/>
      <c r="AQ55" s="61" t="s">
        <v>73</v>
      </c>
      <c r="AR55" s="58"/>
      <c r="AS55" s="62">
        <v>0</v>
      </c>
      <c r="AT55" s="63">
        <f>ROUND(SUM(AV55:AW55),2)</f>
        <v>0</v>
      </c>
      <c r="AU55" s="64">
        <f>'Oprava střechy ZŠ Pátova'!O98</f>
        <v>1950.1346409999999</v>
      </c>
      <c r="AV55" s="63">
        <f>'Oprava střechy ZŠ Pátova'!J33</f>
        <v>0</v>
      </c>
      <c r="AW55" s="63">
        <f>'Oprava střechy ZŠ Pátova'!J34</f>
        <v>0</v>
      </c>
      <c r="AX55" s="63">
        <f>'Oprava střechy ZŠ Pátova'!J35</f>
        <v>0</v>
      </c>
      <c r="AY55" s="63">
        <f>'Oprava střechy ZŠ Pátova'!J36</f>
        <v>0</v>
      </c>
      <c r="AZ55" s="63">
        <f>'Oprava střechy ZŠ Pátova'!F33</f>
        <v>0</v>
      </c>
      <c r="BA55" s="63">
        <f>'Oprava střechy ZŠ Pátova'!F34</f>
        <v>0</v>
      </c>
      <c r="BB55" s="63">
        <f>'Oprava střechy ZŠ Pátova'!F35</f>
        <v>0</v>
      </c>
      <c r="BC55" s="63">
        <f>'Oprava střechy ZŠ Pátova'!F36</f>
        <v>0</v>
      </c>
      <c r="BD55" s="65">
        <f>'Oprava střechy ZŠ Pátova'!F37</f>
        <v>0</v>
      </c>
      <c r="BT55" s="66" t="s">
        <v>74</v>
      </c>
      <c r="BV55" s="66" t="s">
        <v>69</v>
      </c>
      <c r="BW55" s="66" t="s">
        <v>75</v>
      </c>
      <c r="BX55" s="66" t="s">
        <v>5</v>
      </c>
      <c r="CL55" s="66" t="s">
        <v>3</v>
      </c>
      <c r="CM55" s="66" t="s">
        <v>76</v>
      </c>
    </row>
    <row r="56" spans="1:91" s="1" customFormat="1" ht="30" customHeight="1">
      <c r="B56" s="21"/>
      <c r="AR56" s="21"/>
    </row>
    <row r="57" spans="1:91" s="1" customFormat="1" ht="6.95" customHeight="1"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21"/>
    </row>
  </sheetData>
  <sheetProtection algorithmName="SHA-512" hashValue="CHtfmQbyfNtSVXG9KUF9/4GQIiW28/pyPWeHfG6FTRCP+tXSoEYrprqLc7SyyJXrN3poWykYD0450Mk+FemeVA==" saltValue="aFBT03YfAmYQ+J04WiqeuA==" spinCount="100000" sheet="1" objects="1" scenarios="1"/>
  <protectedRanges>
    <protectedRange sqref="AM8:AN8" name="Oblast3"/>
    <protectedRange sqref="E14:AI14" name="Oblast1"/>
    <protectedRange sqref="AM13:AN14" name="Oblast2"/>
  </protectedRanges>
  <mergeCells count="45">
    <mergeCell ref="AR2:BE2"/>
    <mergeCell ref="AS49:AT51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C52:G52"/>
    <mergeCell ref="I52:AF52"/>
    <mergeCell ref="AG52:AM52"/>
    <mergeCell ref="AN52:AP52"/>
    <mergeCell ref="L45:AO45"/>
    <mergeCell ref="AM47:AN47"/>
    <mergeCell ref="AM49:AP49"/>
    <mergeCell ref="AM50:AP50"/>
    <mergeCell ref="L50:AG50"/>
    <mergeCell ref="AN55:AP55"/>
    <mergeCell ref="AG55:AM55"/>
    <mergeCell ref="D55:H55"/>
    <mergeCell ref="J55:AF55"/>
    <mergeCell ref="AG54:AM54"/>
    <mergeCell ref="AN54:AP54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AM13:AN13"/>
    <mergeCell ref="AM14:AN14"/>
    <mergeCell ref="AM8:AN8"/>
    <mergeCell ref="E14:AI14"/>
  </mergeCells>
  <hyperlinks>
    <hyperlink ref="A55" location="'2021016120 - Oprava stře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L542"/>
  <sheetViews>
    <sheetView showGridLines="0" tabSelected="1" topLeftCell="A50" zoomScaleNormal="100" workbookViewId="0">
      <selection activeCell="I101" sqref="I101"/>
    </sheetView>
  </sheetViews>
  <sheetFormatPr defaultRowHeight="11.25"/>
  <cols>
    <col min="1" max="1" width="2.8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55" ht="36.950000000000003" customHeight="1">
      <c r="K2" s="294" t="s">
        <v>6</v>
      </c>
      <c r="L2" s="270"/>
      <c r="M2" s="270"/>
      <c r="N2" s="270"/>
      <c r="O2" s="270"/>
      <c r="P2" s="270"/>
      <c r="Q2" s="270"/>
      <c r="R2" s="270"/>
      <c r="S2" s="270"/>
      <c r="T2" s="270"/>
      <c r="U2" s="270"/>
      <c r="AS2" s="10" t="s">
        <v>75</v>
      </c>
      <c r="AY2" s="170" t="s">
        <v>77</v>
      </c>
      <c r="AZ2" s="170" t="s">
        <v>78</v>
      </c>
      <c r="BA2" s="170" t="s">
        <v>3</v>
      </c>
      <c r="BB2" s="170" t="s">
        <v>79</v>
      </c>
      <c r="BC2" s="170" t="s">
        <v>76</v>
      </c>
    </row>
    <row r="3" spans="2:55" ht="6.95" customHeight="1">
      <c r="B3" s="11"/>
      <c r="C3" s="12"/>
      <c r="D3" s="12"/>
      <c r="E3" s="12"/>
      <c r="F3" s="12"/>
      <c r="G3" s="12"/>
      <c r="H3" s="12"/>
      <c r="I3" s="12"/>
      <c r="J3" s="12"/>
      <c r="K3" s="13"/>
      <c r="AS3" s="10" t="s">
        <v>76</v>
      </c>
      <c r="AY3" s="170" t="s">
        <v>80</v>
      </c>
      <c r="AZ3" s="170" t="s">
        <v>81</v>
      </c>
      <c r="BA3" s="170" t="s">
        <v>3</v>
      </c>
      <c r="BB3" s="170" t="s">
        <v>82</v>
      </c>
      <c r="BC3" s="170" t="s">
        <v>76</v>
      </c>
    </row>
    <row r="4" spans="2:55" ht="24.95" customHeight="1">
      <c r="B4" s="13"/>
      <c r="D4" s="14" t="s">
        <v>83</v>
      </c>
      <c r="K4" s="13"/>
      <c r="L4" s="171" t="s">
        <v>11</v>
      </c>
      <c r="AS4" s="10" t="s">
        <v>4</v>
      </c>
      <c r="AY4" s="170" t="s">
        <v>84</v>
      </c>
      <c r="AZ4" s="170" t="s">
        <v>85</v>
      </c>
      <c r="BA4" s="170" t="s">
        <v>3</v>
      </c>
      <c r="BB4" s="170" t="s">
        <v>82</v>
      </c>
      <c r="BC4" s="170" t="s">
        <v>76</v>
      </c>
    </row>
    <row r="5" spans="2:55" ht="6.95" customHeight="1">
      <c r="B5" s="13"/>
      <c r="K5" s="13"/>
      <c r="AY5" s="170" t="s">
        <v>86</v>
      </c>
      <c r="AZ5" s="170" t="s">
        <v>87</v>
      </c>
      <c r="BA5" s="170" t="s">
        <v>3</v>
      </c>
      <c r="BB5" s="170" t="s">
        <v>88</v>
      </c>
      <c r="BC5" s="170" t="s">
        <v>76</v>
      </c>
    </row>
    <row r="6" spans="2:55" ht="12" customHeight="1">
      <c r="B6" s="13"/>
      <c r="D6" s="19" t="s">
        <v>15</v>
      </c>
      <c r="K6" s="13"/>
      <c r="AY6" s="170" t="s">
        <v>89</v>
      </c>
      <c r="AZ6" s="170" t="s">
        <v>90</v>
      </c>
      <c r="BA6" s="170" t="s">
        <v>3</v>
      </c>
      <c r="BB6" s="170" t="s">
        <v>91</v>
      </c>
      <c r="BC6" s="170" t="s">
        <v>76</v>
      </c>
    </row>
    <row r="7" spans="2:55" ht="16.5" customHeight="1">
      <c r="B7" s="13"/>
      <c r="E7" s="304" t="str">
        <f>'Rekapitulace stavby'!K6</f>
        <v>Oprava havarijního stavu střechy ZŠ Pátova - LEVÁ ČÁST</v>
      </c>
      <c r="F7" s="305"/>
      <c r="G7" s="305"/>
      <c r="H7" s="305"/>
      <c r="K7" s="13"/>
      <c r="AY7" s="170" t="s">
        <v>92</v>
      </c>
      <c r="AZ7" s="170" t="s">
        <v>93</v>
      </c>
      <c r="BA7" s="170" t="s">
        <v>3</v>
      </c>
      <c r="BB7" s="170" t="s">
        <v>94</v>
      </c>
      <c r="BC7" s="170" t="s">
        <v>76</v>
      </c>
    </row>
    <row r="8" spans="2:55" s="1" customFormat="1" ht="12" customHeight="1">
      <c r="B8" s="21"/>
      <c r="D8" s="19" t="s">
        <v>95</v>
      </c>
      <c r="K8" s="21"/>
      <c r="AY8" s="170" t="s">
        <v>96</v>
      </c>
      <c r="AZ8" s="170" t="s">
        <v>97</v>
      </c>
      <c r="BA8" s="170" t="s">
        <v>3</v>
      </c>
      <c r="BB8" s="170" t="s">
        <v>98</v>
      </c>
      <c r="BC8" s="170" t="s">
        <v>76</v>
      </c>
    </row>
    <row r="9" spans="2:55" s="1" customFormat="1" ht="16.5" customHeight="1">
      <c r="B9" s="21"/>
      <c r="E9" s="289" t="s">
        <v>1080</v>
      </c>
      <c r="F9" s="303"/>
      <c r="G9" s="303"/>
      <c r="H9" s="303"/>
      <c r="K9" s="21"/>
      <c r="AY9" s="170" t="s">
        <v>99</v>
      </c>
      <c r="AZ9" s="170" t="s">
        <v>100</v>
      </c>
      <c r="BA9" s="170" t="s">
        <v>3</v>
      </c>
      <c r="BB9" s="170" t="s">
        <v>101</v>
      </c>
      <c r="BC9" s="170" t="s">
        <v>76</v>
      </c>
    </row>
    <row r="10" spans="2:55" s="1" customFormat="1">
      <c r="B10" s="21"/>
      <c r="K10" s="21"/>
      <c r="AY10" s="170" t="s">
        <v>102</v>
      </c>
      <c r="AZ10" s="170" t="s">
        <v>103</v>
      </c>
      <c r="BA10" s="170" t="s">
        <v>3</v>
      </c>
      <c r="BB10" s="170" t="s">
        <v>104</v>
      </c>
      <c r="BC10" s="170" t="s">
        <v>76</v>
      </c>
    </row>
    <row r="11" spans="2:55" s="1" customFormat="1" ht="12" customHeight="1">
      <c r="B11" s="21"/>
      <c r="D11" s="19" t="s">
        <v>17</v>
      </c>
      <c r="F11" s="17" t="s">
        <v>3</v>
      </c>
      <c r="I11" s="19" t="s">
        <v>18</v>
      </c>
      <c r="J11" s="17" t="s">
        <v>3</v>
      </c>
      <c r="K11" s="21"/>
      <c r="AY11" s="170" t="s">
        <v>105</v>
      </c>
      <c r="AZ11" s="170" t="s">
        <v>106</v>
      </c>
      <c r="BA11" s="170" t="s">
        <v>3</v>
      </c>
      <c r="BB11" s="170" t="s">
        <v>107</v>
      </c>
      <c r="BC11" s="170" t="s">
        <v>76</v>
      </c>
    </row>
    <row r="12" spans="2:55" s="1" customFormat="1" ht="12" customHeight="1">
      <c r="B12" s="21"/>
      <c r="D12" s="19" t="s">
        <v>19</v>
      </c>
      <c r="F12" s="17" t="s">
        <v>20</v>
      </c>
      <c r="I12" s="19" t="s">
        <v>21</v>
      </c>
      <c r="J12" s="172"/>
      <c r="K12" s="21"/>
      <c r="AY12" s="170" t="s">
        <v>108</v>
      </c>
      <c r="AZ12" s="170" t="s">
        <v>109</v>
      </c>
      <c r="BA12" s="170" t="s">
        <v>3</v>
      </c>
      <c r="BB12" s="170" t="s">
        <v>110</v>
      </c>
      <c r="BC12" s="170" t="s">
        <v>76</v>
      </c>
    </row>
    <row r="13" spans="2:55" s="1" customFormat="1" ht="10.9" customHeight="1">
      <c r="B13" s="21"/>
      <c r="K13" s="21"/>
      <c r="AY13" s="170" t="s">
        <v>111</v>
      </c>
      <c r="AZ13" s="170" t="s">
        <v>112</v>
      </c>
      <c r="BA13" s="170" t="s">
        <v>3</v>
      </c>
      <c r="BB13" s="170" t="s">
        <v>113</v>
      </c>
      <c r="BC13" s="170" t="s">
        <v>76</v>
      </c>
    </row>
    <row r="14" spans="2:55" s="1" customFormat="1" ht="12" customHeight="1">
      <c r="B14" s="21"/>
      <c r="D14" s="19" t="s">
        <v>22</v>
      </c>
      <c r="I14" s="19" t="s">
        <v>23</v>
      </c>
      <c r="J14" s="17" t="s">
        <v>3</v>
      </c>
      <c r="K14" s="21"/>
      <c r="AY14" s="170" t="s">
        <v>114</v>
      </c>
      <c r="AZ14" s="170" t="s">
        <v>115</v>
      </c>
      <c r="BA14" s="170" t="s">
        <v>3</v>
      </c>
      <c r="BB14" s="170" t="s">
        <v>74</v>
      </c>
      <c r="BC14" s="170" t="s">
        <v>76</v>
      </c>
    </row>
    <row r="15" spans="2:55" s="1" customFormat="1" ht="18" customHeight="1">
      <c r="B15" s="21"/>
      <c r="E15" s="17" t="s">
        <v>24</v>
      </c>
      <c r="I15" s="19" t="s">
        <v>25</v>
      </c>
      <c r="J15" s="17" t="s">
        <v>3</v>
      </c>
      <c r="K15" s="21"/>
      <c r="AY15" s="170" t="s">
        <v>116</v>
      </c>
      <c r="AZ15" s="170" t="s">
        <v>117</v>
      </c>
      <c r="BA15" s="170" t="s">
        <v>3</v>
      </c>
      <c r="BB15" s="170" t="s">
        <v>118</v>
      </c>
      <c r="BC15" s="170" t="s">
        <v>76</v>
      </c>
    </row>
    <row r="16" spans="2:55" s="1" customFormat="1" ht="6.95" customHeight="1">
      <c r="B16" s="21"/>
      <c r="K16" s="21"/>
    </row>
    <row r="17" spans="2:11" s="1" customFormat="1" ht="12" customHeight="1">
      <c r="B17" s="21"/>
      <c r="D17" s="19" t="s">
        <v>1092</v>
      </c>
      <c r="I17" s="19" t="s">
        <v>23</v>
      </c>
      <c r="J17" s="159" t="str">
        <f>'Rekapitulace stavby'!AM13</f>
        <v>Vyplnit údaje</v>
      </c>
      <c r="K17" s="21"/>
    </row>
    <row r="18" spans="2:11" s="1" customFormat="1" ht="18" customHeight="1">
      <c r="B18" s="21"/>
      <c r="E18" s="279" t="str">
        <f>'Rekapitulace stavby'!E14</f>
        <v>Vyplnit údaje</v>
      </c>
      <c r="F18" s="279"/>
      <c r="G18" s="279"/>
      <c r="H18" s="279"/>
      <c r="I18" s="19" t="s">
        <v>25</v>
      </c>
      <c r="J18" s="159" t="str">
        <f>'Rekapitulace stavby'!AM14</f>
        <v>Vyplnit údaje</v>
      </c>
      <c r="K18" s="21"/>
    </row>
    <row r="19" spans="2:11" s="1" customFormat="1" ht="6.95" customHeight="1">
      <c r="B19" s="21"/>
      <c r="K19" s="21"/>
    </row>
    <row r="20" spans="2:11" s="1" customFormat="1" ht="12" customHeight="1">
      <c r="B20" s="21"/>
      <c r="D20" s="19" t="s">
        <v>28</v>
      </c>
      <c r="I20" s="19" t="s">
        <v>23</v>
      </c>
      <c r="J20" s="17" t="s">
        <v>3</v>
      </c>
      <c r="K20" s="21"/>
    </row>
    <row r="21" spans="2:11" s="1" customFormat="1" ht="18" customHeight="1">
      <c r="B21" s="21"/>
      <c r="E21" s="17" t="s">
        <v>29</v>
      </c>
      <c r="I21" s="19" t="s">
        <v>25</v>
      </c>
      <c r="J21" s="17" t="s">
        <v>3</v>
      </c>
      <c r="K21" s="21"/>
    </row>
    <row r="22" spans="2:11" s="1" customFormat="1" ht="6.95" customHeight="1">
      <c r="B22" s="21"/>
      <c r="K22" s="21"/>
    </row>
    <row r="23" spans="2:11" s="1" customFormat="1" ht="12" customHeight="1">
      <c r="B23" s="21"/>
      <c r="D23" s="19" t="s">
        <v>30</v>
      </c>
      <c r="I23" s="19" t="s">
        <v>23</v>
      </c>
      <c r="J23" s="17" t="s">
        <v>3</v>
      </c>
      <c r="K23" s="21"/>
    </row>
    <row r="24" spans="2:11" s="1" customFormat="1" ht="18" customHeight="1">
      <c r="B24" s="21"/>
      <c r="E24" s="17"/>
      <c r="I24" s="19" t="s">
        <v>25</v>
      </c>
      <c r="J24" s="17" t="s">
        <v>3</v>
      </c>
      <c r="K24" s="21"/>
    </row>
    <row r="25" spans="2:11" s="1" customFormat="1" ht="6.95" customHeight="1">
      <c r="B25" s="21"/>
      <c r="K25" s="21"/>
    </row>
    <row r="26" spans="2:11" s="1" customFormat="1" ht="12" customHeight="1">
      <c r="B26" s="21"/>
      <c r="D26" s="19" t="s">
        <v>31</v>
      </c>
      <c r="K26" s="21"/>
    </row>
    <row r="27" spans="2:11" s="174" customFormat="1" ht="16.5" customHeight="1">
      <c r="B27" s="173"/>
      <c r="E27" s="272" t="s">
        <v>3</v>
      </c>
      <c r="F27" s="272"/>
      <c r="G27" s="272"/>
      <c r="H27" s="272"/>
      <c r="K27" s="173"/>
    </row>
    <row r="28" spans="2:11" s="1" customFormat="1" ht="6.95" customHeight="1">
      <c r="B28" s="21"/>
      <c r="K28" s="21"/>
    </row>
    <row r="29" spans="2:11" s="1" customFormat="1" ht="6.95" customHeight="1">
      <c r="B29" s="21"/>
      <c r="D29" s="38"/>
      <c r="E29" s="38"/>
      <c r="F29" s="38"/>
      <c r="G29" s="38"/>
      <c r="H29" s="38"/>
      <c r="I29" s="38"/>
      <c r="J29" s="38"/>
      <c r="K29" s="21"/>
    </row>
    <row r="30" spans="2:11" s="1" customFormat="1" ht="25.35" customHeight="1">
      <c r="B30" s="21"/>
      <c r="D30" s="175" t="s">
        <v>33</v>
      </c>
      <c r="J30" s="160">
        <f>ROUND(J98, 2)</f>
        <v>0</v>
      </c>
      <c r="K30" s="21"/>
    </row>
    <row r="31" spans="2:11" s="1" customFormat="1" ht="6.95" customHeight="1">
      <c r="B31" s="21"/>
      <c r="D31" s="38"/>
      <c r="E31" s="38"/>
      <c r="F31" s="38"/>
      <c r="G31" s="38"/>
      <c r="H31" s="38"/>
      <c r="I31" s="38"/>
      <c r="J31" s="38"/>
      <c r="K31" s="21"/>
    </row>
    <row r="32" spans="2:11" s="1" customFormat="1" ht="14.45" customHeight="1">
      <c r="B32" s="21"/>
      <c r="F32" s="162" t="s">
        <v>35</v>
      </c>
      <c r="I32" s="162" t="s">
        <v>34</v>
      </c>
      <c r="J32" s="162" t="s">
        <v>36</v>
      </c>
      <c r="K32" s="21"/>
    </row>
    <row r="33" spans="2:11" s="1" customFormat="1" ht="14.45" customHeight="1">
      <c r="B33" s="21"/>
      <c r="D33" s="158" t="s">
        <v>37</v>
      </c>
      <c r="E33" s="19" t="s">
        <v>38</v>
      </c>
      <c r="F33" s="176">
        <f>ROUND((SUM(BD98:BD541)),  2)</f>
        <v>0</v>
      </c>
      <c r="I33" s="177">
        <v>0.21</v>
      </c>
      <c r="J33" s="176">
        <f>ROUND(((SUM(BD98:BD541))*I33),  2)</f>
        <v>0</v>
      </c>
      <c r="K33" s="21"/>
    </row>
    <row r="34" spans="2:11" s="1" customFormat="1" ht="14.45" customHeight="1">
      <c r="B34" s="21"/>
      <c r="E34" s="19" t="s">
        <v>39</v>
      </c>
      <c r="F34" s="176">
        <f>ROUND((SUM(BE98:BE541)),  2)</f>
        <v>0</v>
      </c>
      <c r="I34" s="177">
        <v>0.15</v>
      </c>
      <c r="J34" s="176">
        <f>ROUND(((SUM(BE98:BE541))*I34),  2)</f>
        <v>0</v>
      </c>
      <c r="K34" s="21"/>
    </row>
    <row r="35" spans="2:11" s="1" customFormat="1" ht="14.45" hidden="1" customHeight="1">
      <c r="B35" s="21"/>
      <c r="E35" s="19" t="s">
        <v>40</v>
      </c>
      <c r="F35" s="176">
        <f>ROUND((SUM(BF98:BF541)),  2)</f>
        <v>0</v>
      </c>
      <c r="I35" s="177">
        <v>0.21</v>
      </c>
      <c r="J35" s="176">
        <f>0</f>
        <v>0</v>
      </c>
      <c r="K35" s="21"/>
    </row>
    <row r="36" spans="2:11" s="1" customFormat="1" ht="14.45" hidden="1" customHeight="1">
      <c r="B36" s="21"/>
      <c r="E36" s="19" t="s">
        <v>41</v>
      </c>
      <c r="F36" s="176">
        <f>ROUND((SUM(BG98:BG541)),  2)</f>
        <v>0</v>
      </c>
      <c r="I36" s="177">
        <v>0.15</v>
      </c>
      <c r="J36" s="176">
        <f>0</f>
        <v>0</v>
      </c>
      <c r="K36" s="21"/>
    </row>
    <row r="37" spans="2:11" s="1" customFormat="1" ht="14.45" hidden="1" customHeight="1">
      <c r="B37" s="21"/>
      <c r="E37" s="19" t="s">
        <v>42</v>
      </c>
      <c r="F37" s="176">
        <f>ROUND((SUM(BH98:BH541)),  2)</f>
        <v>0</v>
      </c>
      <c r="I37" s="177">
        <v>0</v>
      </c>
      <c r="J37" s="176">
        <f>0</f>
        <v>0</v>
      </c>
      <c r="K37" s="21"/>
    </row>
    <row r="38" spans="2:11" s="1" customFormat="1" ht="6.95" customHeight="1">
      <c r="B38" s="21"/>
      <c r="K38" s="21"/>
    </row>
    <row r="39" spans="2:11" s="1" customFormat="1" ht="25.35" customHeight="1">
      <c r="B39" s="21"/>
      <c r="C39" s="178"/>
      <c r="D39" s="179" t="s">
        <v>43</v>
      </c>
      <c r="E39" s="41"/>
      <c r="F39" s="41"/>
      <c r="G39" s="180" t="s">
        <v>44</v>
      </c>
      <c r="H39" s="181" t="s">
        <v>45</v>
      </c>
      <c r="I39" s="41"/>
      <c r="J39" s="182">
        <f>SUM(J30:J37)</f>
        <v>0</v>
      </c>
      <c r="K39" s="21"/>
    </row>
    <row r="40" spans="2:11" s="1" customFormat="1" ht="14.45" customHeight="1">
      <c r="B40" s="29"/>
      <c r="C40" s="30"/>
      <c r="D40" s="30"/>
      <c r="E40" s="30"/>
      <c r="F40" s="30"/>
      <c r="G40" s="30"/>
      <c r="H40" s="30"/>
      <c r="I40" s="30"/>
      <c r="J40" s="30"/>
      <c r="K40" s="21"/>
    </row>
    <row r="44" spans="2:11" s="1" customFormat="1" ht="6.95" customHeight="1">
      <c r="B44" s="31"/>
      <c r="C44" s="32"/>
      <c r="D44" s="32"/>
      <c r="E44" s="32"/>
      <c r="F44" s="32"/>
      <c r="G44" s="32"/>
      <c r="H44" s="32"/>
      <c r="I44" s="32"/>
      <c r="J44" s="32"/>
      <c r="K44" s="21"/>
    </row>
    <row r="45" spans="2:11" s="1" customFormat="1" ht="24.95" customHeight="1">
      <c r="B45" s="21"/>
      <c r="C45" s="14" t="s">
        <v>119</v>
      </c>
      <c r="K45" s="21"/>
    </row>
    <row r="46" spans="2:11" s="1" customFormat="1" ht="6.95" customHeight="1">
      <c r="B46" s="21"/>
      <c r="K46" s="21"/>
    </row>
    <row r="47" spans="2:11" s="1" customFormat="1" ht="12" customHeight="1">
      <c r="B47" s="21"/>
      <c r="C47" s="19" t="s">
        <v>15</v>
      </c>
      <c r="K47" s="21"/>
    </row>
    <row r="48" spans="2:11" s="1" customFormat="1" ht="16.5" customHeight="1">
      <c r="B48" s="21"/>
      <c r="E48" s="304" t="str">
        <f>E7</f>
        <v>Oprava havarijního stavu střechy ZŠ Pátova - LEVÁ ČÁST</v>
      </c>
      <c r="F48" s="305"/>
      <c r="G48" s="305"/>
      <c r="H48" s="305"/>
      <c r="K48" s="21"/>
    </row>
    <row r="49" spans="2:46" s="1" customFormat="1" ht="12" customHeight="1">
      <c r="B49" s="21"/>
      <c r="C49" s="19" t="s">
        <v>95</v>
      </c>
      <c r="K49" s="21"/>
    </row>
    <row r="50" spans="2:46" s="1" customFormat="1" ht="16.5" customHeight="1">
      <c r="B50" s="21"/>
      <c r="E50" s="289" t="str">
        <f>E9</f>
        <v>2021016120 - Oprava střechy ZŠ Pátova 406/1, Česká Lípa - LEVÁ ČÁST</v>
      </c>
      <c r="F50" s="303"/>
      <c r="G50" s="303"/>
      <c r="H50" s="303"/>
      <c r="K50" s="21"/>
    </row>
    <row r="51" spans="2:46" s="1" customFormat="1" ht="6.95" customHeight="1">
      <c r="B51" s="21"/>
      <c r="K51" s="21"/>
    </row>
    <row r="52" spans="2:46" s="1" customFormat="1" ht="12" customHeight="1">
      <c r="B52" s="21"/>
      <c r="C52" s="19" t="s">
        <v>19</v>
      </c>
      <c r="F52" s="17" t="str">
        <f>F12</f>
        <v>Česká Lípa</v>
      </c>
      <c r="I52" s="19" t="s">
        <v>21</v>
      </c>
      <c r="J52" s="172" t="str">
        <f>IF(J12="","",J12)</f>
        <v/>
      </c>
      <c r="K52" s="21"/>
    </row>
    <row r="53" spans="2:46" s="1" customFormat="1" ht="6.95" customHeight="1">
      <c r="B53" s="21"/>
      <c r="K53" s="21"/>
    </row>
    <row r="54" spans="2:46" s="1" customFormat="1" ht="40.15" customHeight="1">
      <c r="B54" s="21"/>
      <c r="C54" s="19" t="s">
        <v>22</v>
      </c>
      <c r="F54" s="17" t="str">
        <f>E15</f>
        <v>Město Česká Lípa, Náměstí T.G.M., č.p.1</v>
      </c>
      <c r="I54" s="19" t="s">
        <v>28</v>
      </c>
      <c r="J54" s="161" t="str">
        <f>E21</f>
        <v>ANTA.CT s.r.o.,Masarykova 542/18, Liberec I</v>
      </c>
      <c r="K54" s="21"/>
    </row>
    <row r="55" spans="2:46" s="1" customFormat="1" ht="15.2" customHeight="1">
      <c r="B55" s="21"/>
      <c r="C55" s="19" t="s">
        <v>1092</v>
      </c>
      <c r="F55" s="159" t="str">
        <f>IF(E18="","",E18)</f>
        <v>Vyplnit údaje</v>
      </c>
      <c r="I55" s="19" t="s">
        <v>30</v>
      </c>
      <c r="J55" s="161">
        <f>E24</f>
        <v>0</v>
      </c>
      <c r="K55" s="21"/>
    </row>
    <row r="56" spans="2:46" s="1" customFormat="1" ht="10.35" customHeight="1">
      <c r="B56" s="21"/>
      <c r="K56" s="21"/>
    </row>
    <row r="57" spans="2:46" s="1" customFormat="1" ht="29.25" customHeight="1">
      <c r="B57" s="21"/>
      <c r="C57" s="183" t="s">
        <v>120</v>
      </c>
      <c r="D57" s="178"/>
      <c r="E57" s="178"/>
      <c r="F57" s="178"/>
      <c r="G57" s="178"/>
      <c r="H57" s="178"/>
      <c r="I57" s="178"/>
      <c r="J57" s="184" t="s">
        <v>121</v>
      </c>
      <c r="K57" s="21"/>
    </row>
    <row r="58" spans="2:46" s="1" customFormat="1" ht="10.35" customHeight="1">
      <c r="B58" s="21"/>
      <c r="K58" s="21"/>
    </row>
    <row r="59" spans="2:46" s="1" customFormat="1" ht="22.9" customHeight="1">
      <c r="B59" s="21"/>
      <c r="C59" s="185" t="s">
        <v>65</v>
      </c>
      <c r="J59" s="160">
        <f>J98</f>
        <v>0</v>
      </c>
      <c r="K59" s="21"/>
      <c r="AT59" s="10" t="s">
        <v>122</v>
      </c>
    </row>
    <row r="60" spans="2:46" s="187" customFormat="1" ht="24.95" customHeight="1">
      <c r="B60" s="186"/>
      <c r="D60" s="188" t="s">
        <v>123</v>
      </c>
      <c r="E60" s="189"/>
      <c r="F60" s="189"/>
      <c r="G60" s="189"/>
      <c r="H60" s="189"/>
      <c r="I60" s="189"/>
      <c r="J60" s="190">
        <f>J99</f>
        <v>0</v>
      </c>
      <c r="K60" s="186"/>
    </row>
    <row r="61" spans="2:46" s="192" customFormat="1" ht="19.899999999999999" customHeight="1">
      <c r="B61" s="191"/>
      <c r="D61" s="193" t="s">
        <v>124</v>
      </c>
      <c r="E61" s="194"/>
      <c r="F61" s="194"/>
      <c r="G61" s="194"/>
      <c r="H61" s="194"/>
      <c r="I61" s="194"/>
      <c r="J61" s="195">
        <f>J100</f>
        <v>0</v>
      </c>
      <c r="K61" s="191"/>
    </row>
    <row r="62" spans="2:46" s="192" customFormat="1" ht="19.899999999999999" customHeight="1">
      <c r="B62" s="191"/>
      <c r="D62" s="193" t="s">
        <v>125</v>
      </c>
      <c r="E62" s="194"/>
      <c r="F62" s="194"/>
      <c r="G62" s="194"/>
      <c r="H62" s="194"/>
      <c r="I62" s="194"/>
      <c r="J62" s="195">
        <f>J116</f>
        <v>0</v>
      </c>
      <c r="K62" s="191"/>
    </row>
    <row r="63" spans="2:46" s="192" customFormat="1" ht="19.899999999999999" customHeight="1">
      <c r="B63" s="191"/>
      <c r="D63" s="193" t="s">
        <v>126</v>
      </c>
      <c r="E63" s="194"/>
      <c r="F63" s="194"/>
      <c r="G63" s="194"/>
      <c r="H63" s="194"/>
      <c r="I63" s="194"/>
      <c r="J63" s="195">
        <f>J181</f>
        <v>0</v>
      </c>
      <c r="K63" s="191"/>
    </row>
    <row r="64" spans="2:46" s="192" customFormat="1" ht="19.899999999999999" customHeight="1">
      <c r="B64" s="191"/>
      <c r="D64" s="193" t="s">
        <v>127</v>
      </c>
      <c r="E64" s="194"/>
      <c r="F64" s="194"/>
      <c r="G64" s="194"/>
      <c r="H64" s="194"/>
      <c r="I64" s="194"/>
      <c r="J64" s="195">
        <f>J243</f>
        <v>0</v>
      </c>
      <c r="K64" s="191"/>
    </row>
    <row r="65" spans="2:11" s="192" customFormat="1" ht="19.899999999999999" customHeight="1">
      <c r="B65" s="191"/>
      <c r="D65" s="193" t="s">
        <v>128</v>
      </c>
      <c r="E65" s="194"/>
      <c r="F65" s="194"/>
      <c r="G65" s="194"/>
      <c r="H65" s="194"/>
      <c r="I65" s="194"/>
      <c r="J65" s="195">
        <f>J257</f>
        <v>0</v>
      </c>
      <c r="K65" s="191"/>
    </row>
    <row r="66" spans="2:11" s="187" customFormat="1" ht="24.95" customHeight="1">
      <c r="B66" s="186"/>
      <c r="D66" s="188" t="s">
        <v>129</v>
      </c>
      <c r="E66" s="189"/>
      <c r="F66" s="189"/>
      <c r="G66" s="189"/>
      <c r="H66" s="189"/>
      <c r="I66" s="189"/>
      <c r="J66" s="190">
        <f>J260</f>
        <v>0</v>
      </c>
      <c r="K66" s="186"/>
    </row>
    <row r="67" spans="2:11" s="192" customFormat="1" ht="19.899999999999999" customHeight="1">
      <c r="B67" s="191"/>
      <c r="D67" s="193" t="s">
        <v>130</v>
      </c>
      <c r="E67" s="194"/>
      <c r="F67" s="194"/>
      <c r="G67" s="194"/>
      <c r="H67" s="194"/>
      <c r="I67" s="194"/>
      <c r="J67" s="195">
        <f>J261</f>
        <v>0</v>
      </c>
      <c r="K67" s="191"/>
    </row>
    <row r="68" spans="2:11" s="192" customFormat="1" ht="19.899999999999999" customHeight="1">
      <c r="B68" s="191"/>
      <c r="D68" s="193" t="s">
        <v>131</v>
      </c>
      <c r="E68" s="194"/>
      <c r="F68" s="194"/>
      <c r="G68" s="194"/>
      <c r="H68" s="194"/>
      <c r="I68" s="194"/>
      <c r="J68" s="195">
        <f>J266</f>
        <v>0</v>
      </c>
      <c r="K68" s="191"/>
    </row>
    <row r="69" spans="2:11" s="192" customFormat="1" ht="19.899999999999999" customHeight="1">
      <c r="B69" s="191"/>
      <c r="D69" s="193" t="s">
        <v>132</v>
      </c>
      <c r="E69" s="194"/>
      <c r="F69" s="194"/>
      <c r="G69" s="194"/>
      <c r="H69" s="194"/>
      <c r="I69" s="194"/>
      <c r="J69" s="195">
        <f>J322</f>
        <v>0</v>
      </c>
      <c r="K69" s="191"/>
    </row>
    <row r="70" spans="2:11" s="192" customFormat="1" ht="19.899999999999999" customHeight="1">
      <c r="B70" s="191"/>
      <c r="D70" s="193" t="s">
        <v>133</v>
      </c>
      <c r="E70" s="194"/>
      <c r="F70" s="194"/>
      <c r="G70" s="194"/>
      <c r="H70" s="194"/>
      <c r="I70" s="194"/>
      <c r="J70" s="195">
        <f>J349</f>
        <v>0</v>
      </c>
      <c r="K70" s="191"/>
    </row>
    <row r="71" spans="2:11" s="192" customFormat="1" ht="19.899999999999999" customHeight="1">
      <c r="B71" s="191"/>
      <c r="D71" s="193" t="s">
        <v>134</v>
      </c>
      <c r="E71" s="194"/>
      <c r="F71" s="194"/>
      <c r="G71" s="194"/>
      <c r="H71" s="194"/>
      <c r="I71" s="194"/>
      <c r="J71" s="195">
        <f>J455</f>
        <v>0</v>
      </c>
      <c r="K71" s="191"/>
    </row>
    <row r="72" spans="2:11" s="192" customFormat="1" ht="19.899999999999999" customHeight="1">
      <c r="B72" s="191"/>
      <c r="D72" s="193" t="s">
        <v>135</v>
      </c>
      <c r="E72" s="194"/>
      <c r="F72" s="194"/>
      <c r="G72" s="194"/>
      <c r="H72" s="194"/>
      <c r="I72" s="194"/>
      <c r="J72" s="195">
        <f>J493</f>
        <v>0</v>
      </c>
      <c r="K72" s="191"/>
    </row>
    <row r="73" spans="2:11" s="187" customFormat="1" ht="24.95" customHeight="1">
      <c r="B73" s="186"/>
      <c r="D73" s="188" t="s">
        <v>136</v>
      </c>
      <c r="E73" s="189"/>
      <c r="F73" s="189"/>
      <c r="G73" s="189"/>
      <c r="H73" s="189"/>
      <c r="I73" s="189"/>
      <c r="J73" s="190">
        <f>J519</f>
        <v>0</v>
      </c>
      <c r="K73" s="186"/>
    </row>
    <row r="74" spans="2:11" s="192" customFormat="1" ht="19.899999999999999" customHeight="1">
      <c r="B74" s="191"/>
      <c r="D74" s="193" t="s">
        <v>137</v>
      </c>
      <c r="E74" s="194"/>
      <c r="F74" s="194"/>
      <c r="G74" s="194"/>
      <c r="H74" s="194"/>
      <c r="I74" s="194"/>
      <c r="J74" s="195">
        <f>J520</f>
        <v>0</v>
      </c>
      <c r="K74" s="191"/>
    </row>
    <row r="75" spans="2:11" s="192" customFormat="1" ht="19.899999999999999" customHeight="1">
      <c r="B75" s="191"/>
      <c r="D75" s="193" t="s">
        <v>138</v>
      </c>
      <c r="E75" s="194"/>
      <c r="F75" s="194"/>
      <c r="G75" s="194"/>
      <c r="H75" s="194"/>
      <c r="I75" s="194"/>
      <c r="J75" s="195">
        <f>J524</f>
        <v>0</v>
      </c>
      <c r="K75" s="191"/>
    </row>
    <row r="76" spans="2:11" s="192" customFormat="1" ht="19.899999999999999" customHeight="1">
      <c r="B76" s="191"/>
      <c r="D76" s="193" t="s">
        <v>139</v>
      </c>
      <c r="E76" s="194"/>
      <c r="F76" s="194"/>
      <c r="G76" s="194"/>
      <c r="H76" s="194"/>
      <c r="I76" s="194"/>
      <c r="J76" s="195">
        <f>J527</f>
        <v>0</v>
      </c>
      <c r="K76" s="191"/>
    </row>
    <row r="77" spans="2:11" s="192" customFormat="1" ht="19.899999999999999" customHeight="1">
      <c r="B77" s="191"/>
      <c r="D77" s="193" t="s">
        <v>140</v>
      </c>
      <c r="E77" s="194"/>
      <c r="F77" s="194"/>
      <c r="G77" s="194"/>
      <c r="H77" s="194"/>
      <c r="I77" s="194"/>
      <c r="J77" s="195">
        <f>J534</f>
        <v>0</v>
      </c>
      <c r="K77" s="191"/>
    </row>
    <row r="78" spans="2:11" s="192" customFormat="1" ht="19.899999999999999" customHeight="1">
      <c r="B78" s="191"/>
      <c r="D78" s="193" t="s">
        <v>141</v>
      </c>
      <c r="E78" s="194"/>
      <c r="F78" s="194"/>
      <c r="G78" s="194"/>
      <c r="H78" s="194"/>
      <c r="I78" s="194"/>
      <c r="J78" s="195">
        <f>J537</f>
        <v>0</v>
      </c>
      <c r="K78" s="191"/>
    </row>
    <row r="79" spans="2:11" s="1" customFormat="1" ht="21.75" customHeight="1">
      <c r="B79" s="21"/>
      <c r="K79" s="21"/>
    </row>
    <row r="80" spans="2:11" s="1" customFormat="1" ht="6.95" customHeight="1">
      <c r="B80" s="29"/>
      <c r="C80" s="30"/>
      <c r="D80" s="30"/>
      <c r="E80" s="30"/>
      <c r="F80" s="30"/>
      <c r="G80" s="30"/>
      <c r="H80" s="30"/>
      <c r="I80" s="30"/>
      <c r="J80" s="30"/>
      <c r="K80" s="21"/>
    </row>
    <row r="84" spans="2:11" s="1" customFormat="1" ht="6.95" customHeight="1">
      <c r="B84" s="31"/>
      <c r="C84" s="32"/>
      <c r="D84" s="32"/>
      <c r="E84" s="32"/>
      <c r="F84" s="32"/>
      <c r="G84" s="32"/>
      <c r="H84" s="32"/>
      <c r="I84" s="32"/>
      <c r="J84" s="32"/>
      <c r="K84" s="21"/>
    </row>
    <row r="85" spans="2:11" s="1" customFormat="1" ht="24.95" customHeight="1">
      <c r="B85" s="21"/>
      <c r="C85" s="14" t="s">
        <v>142</v>
      </c>
      <c r="K85" s="21"/>
    </row>
    <row r="86" spans="2:11" s="1" customFormat="1" ht="6.95" customHeight="1">
      <c r="B86" s="21"/>
      <c r="K86" s="21"/>
    </row>
    <row r="87" spans="2:11" s="1" customFormat="1" ht="12" customHeight="1">
      <c r="B87" s="21"/>
      <c r="C87" s="19" t="s">
        <v>15</v>
      </c>
      <c r="K87" s="21"/>
    </row>
    <row r="88" spans="2:11" s="1" customFormat="1" ht="16.5" customHeight="1">
      <c r="B88" s="21"/>
      <c r="E88" s="304" t="str">
        <f>E7</f>
        <v>Oprava havarijního stavu střechy ZŠ Pátova - LEVÁ ČÁST</v>
      </c>
      <c r="F88" s="305"/>
      <c r="G88" s="305"/>
      <c r="H88" s="305"/>
      <c r="K88" s="21"/>
    </row>
    <row r="89" spans="2:11" s="1" customFormat="1" ht="12" customHeight="1">
      <c r="B89" s="21"/>
      <c r="C89" s="19" t="s">
        <v>95</v>
      </c>
      <c r="K89" s="21"/>
    </row>
    <row r="90" spans="2:11" s="1" customFormat="1" ht="16.5" customHeight="1">
      <c r="B90" s="21"/>
      <c r="E90" s="289" t="str">
        <f>E9</f>
        <v>2021016120 - Oprava střechy ZŠ Pátova 406/1, Česká Lípa - LEVÁ ČÁST</v>
      </c>
      <c r="F90" s="303"/>
      <c r="G90" s="303"/>
      <c r="H90" s="303"/>
      <c r="K90" s="21"/>
    </row>
    <row r="91" spans="2:11" s="1" customFormat="1" ht="6.95" customHeight="1">
      <c r="B91" s="21"/>
      <c r="K91" s="21"/>
    </row>
    <row r="92" spans="2:11" s="1" customFormat="1" ht="12" customHeight="1">
      <c r="B92" s="21"/>
      <c r="C92" s="19" t="s">
        <v>19</v>
      </c>
      <c r="F92" s="17" t="str">
        <f>F12</f>
        <v>Česká Lípa</v>
      </c>
      <c r="I92" s="19" t="s">
        <v>21</v>
      </c>
      <c r="J92" s="196"/>
      <c r="K92" s="21"/>
    </row>
    <row r="93" spans="2:11" s="1" customFormat="1" ht="6.95" customHeight="1">
      <c r="B93" s="21"/>
      <c r="K93" s="21"/>
    </row>
    <row r="94" spans="2:11" s="1" customFormat="1" ht="40.15" customHeight="1">
      <c r="B94" s="21"/>
      <c r="C94" s="19" t="s">
        <v>22</v>
      </c>
      <c r="F94" s="17" t="str">
        <f>E15</f>
        <v>Město Česká Lípa, Náměstí T.G.M., č.p.1</v>
      </c>
      <c r="I94" s="19" t="s">
        <v>28</v>
      </c>
      <c r="J94" s="161" t="str">
        <f>E21</f>
        <v>ANTA.CT s.r.o.,Masarykova 542/18, Liberec I</v>
      </c>
      <c r="K94" s="21"/>
    </row>
    <row r="95" spans="2:11" s="1" customFormat="1" ht="15.2" customHeight="1">
      <c r="B95" s="21"/>
      <c r="C95" s="19" t="s">
        <v>1092</v>
      </c>
      <c r="F95" s="159" t="str">
        <f>IF(E18="","",E18)</f>
        <v>Vyplnit údaje</v>
      </c>
      <c r="I95" s="19" t="s">
        <v>30</v>
      </c>
      <c r="J95" s="161">
        <f>E24</f>
        <v>0</v>
      </c>
      <c r="K95" s="21"/>
    </row>
    <row r="96" spans="2:11" s="1" customFormat="1" ht="10.35" customHeight="1">
      <c r="B96" s="21"/>
      <c r="K96" s="21"/>
    </row>
    <row r="97" spans="2:64" s="7" customFormat="1" ht="29.25" customHeight="1">
      <c r="B97" s="67"/>
      <c r="C97" s="68" t="s">
        <v>143</v>
      </c>
      <c r="D97" s="69" t="s">
        <v>52</v>
      </c>
      <c r="E97" s="69" t="s">
        <v>48</v>
      </c>
      <c r="F97" s="69" t="s">
        <v>49</v>
      </c>
      <c r="G97" s="69" t="s">
        <v>144</v>
      </c>
      <c r="H97" s="69" t="s">
        <v>145</v>
      </c>
      <c r="I97" s="69" t="s">
        <v>146</v>
      </c>
      <c r="J97" s="69" t="s">
        <v>121</v>
      </c>
      <c r="K97" s="67"/>
      <c r="L97" s="43" t="s">
        <v>3</v>
      </c>
      <c r="M97" s="44" t="s">
        <v>37</v>
      </c>
      <c r="N97" s="44" t="s">
        <v>148</v>
      </c>
      <c r="O97" s="44" t="s">
        <v>149</v>
      </c>
      <c r="P97" s="44" t="s">
        <v>150</v>
      </c>
      <c r="Q97" s="44" t="s">
        <v>151</v>
      </c>
      <c r="R97" s="44" t="s">
        <v>152</v>
      </c>
      <c r="S97" s="45" t="s">
        <v>153</v>
      </c>
    </row>
    <row r="98" spans="2:64" s="1" customFormat="1" ht="22.9" customHeight="1">
      <c r="B98" s="21"/>
      <c r="C98" s="48" t="s">
        <v>154</v>
      </c>
      <c r="J98" s="197">
        <f>BJ98</f>
        <v>0</v>
      </c>
      <c r="K98" s="21"/>
      <c r="L98" s="46"/>
      <c r="M98" s="38"/>
      <c r="N98" s="38"/>
      <c r="O98" s="198">
        <f>O99+O260+O519</f>
        <v>1950.1346409999999</v>
      </c>
      <c r="P98" s="38"/>
      <c r="Q98" s="198">
        <f>Q99+Q260+Q519</f>
        <v>8.7594473399999995</v>
      </c>
      <c r="R98" s="38"/>
      <c r="S98" s="199">
        <f>S99+S260+S519</f>
        <v>7.0048932000000015</v>
      </c>
      <c r="AS98" s="10" t="s">
        <v>66</v>
      </c>
      <c r="AT98" s="10" t="s">
        <v>122</v>
      </c>
      <c r="BJ98" s="200">
        <f>BJ99+BJ260+BJ519</f>
        <v>0</v>
      </c>
    </row>
    <row r="99" spans="2:64" s="167" customFormat="1" ht="25.9" customHeight="1">
      <c r="B99" s="201"/>
      <c r="D99" s="202" t="s">
        <v>66</v>
      </c>
      <c r="E99" s="203" t="s">
        <v>155</v>
      </c>
      <c r="F99" s="203" t="s">
        <v>156</v>
      </c>
      <c r="J99" s="204">
        <f>BJ99</f>
        <v>0</v>
      </c>
      <c r="K99" s="201"/>
      <c r="L99" s="205"/>
      <c r="O99" s="206">
        <f>O100+O116+O181+O243+O257</f>
        <v>561.22687199999996</v>
      </c>
      <c r="Q99" s="206">
        <f>Q100+Q116+Q181+Q243+Q257</f>
        <v>1.8763273899999999</v>
      </c>
      <c r="S99" s="207">
        <f>S100+S116+S181+S243+S257</f>
        <v>0.51307999999999998</v>
      </c>
      <c r="AQ99" s="202" t="s">
        <v>74</v>
      </c>
      <c r="AS99" s="208" t="s">
        <v>66</v>
      </c>
      <c r="AT99" s="208" t="s">
        <v>67</v>
      </c>
      <c r="AX99" s="202" t="s">
        <v>157</v>
      </c>
      <c r="BJ99" s="209">
        <f>BJ100+BJ116+BJ181+BJ243+BJ257</f>
        <v>0</v>
      </c>
    </row>
    <row r="100" spans="2:64" s="167" customFormat="1" ht="22.9" customHeight="1">
      <c r="B100" s="201"/>
      <c r="D100" s="202" t="s">
        <v>66</v>
      </c>
      <c r="E100" s="210" t="s">
        <v>158</v>
      </c>
      <c r="F100" s="210" t="s">
        <v>159</v>
      </c>
      <c r="J100" s="211">
        <f>BJ100</f>
        <v>0</v>
      </c>
      <c r="K100" s="201"/>
      <c r="L100" s="205"/>
      <c r="O100" s="206">
        <f>SUM(O101:O115)</f>
        <v>46.981199999999994</v>
      </c>
      <c r="Q100" s="206">
        <f>SUM(Q101:Q115)</f>
        <v>1.7927867999999998</v>
      </c>
      <c r="S100" s="207">
        <f>SUM(S101:S115)</f>
        <v>0</v>
      </c>
      <c r="AQ100" s="202" t="s">
        <v>74</v>
      </c>
      <c r="AS100" s="208" t="s">
        <v>66</v>
      </c>
      <c r="AT100" s="208" t="s">
        <v>74</v>
      </c>
      <c r="AX100" s="202" t="s">
        <v>157</v>
      </c>
      <c r="BJ100" s="209">
        <f>SUM(BJ101:BJ115)</f>
        <v>0</v>
      </c>
    </row>
    <row r="101" spans="2:64" s="1" customFormat="1" ht="24.2" customHeight="1">
      <c r="B101" s="21"/>
      <c r="C101" s="212" t="s">
        <v>74</v>
      </c>
      <c r="D101" s="212" t="s">
        <v>160</v>
      </c>
      <c r="E101" s="213" t="s">
        <v>161</v>
      </c>
      <c r="F101" s="214" t="s">
        <v>162</v>
      </c>
      <c r="G101" s="215" t="s">
        <v>163</v>
      </c>
      <c r="H101" s="216">
        <v>39.479999999999997</v>
      </c>
      <c r="I101" s="163">
        <v>0</v>
      </c>
      <c r="J101" s="217">
        <f>ROUND(I101*H101,2)</f>
        <v>0</v>
      </c>
      <c r="K101" s="21"/>
      <c r="L101" s="218" t="s">
        <v>3</v>
      </c>
      <c r="M101" s="219" t="s">
        <v>38</v>
      </c>
      <c r="N101" s="220">
        <v>0.59299999999999997</v>
      </c>
      <c r="O101" s="220">
        <f>N101*H101</f>
        <v>23.411639999999998</v>
      </c>
      <c r="P101" s="220">
        <v>3.4500000000000003E-2</v>
      </c>
      <c r="Q101" s="220">
        <f>P101*H101</f>
        <v>1.36206</v>
      </c>
      <c r="R101" s="220">
        <v>0</v>
      </c>
      <c r="S101" s="221">
        <f>R101*H101</f>
        <v>0</v>
      </c>
      <c r="AQ101" s="222" t="s">
        <v>164</v>
      </c>
      <c r="AS101" s="222" t="s">
        <v>160</v>
      </c>
      <c r="AT101" s="222" t="s">
        <v>76</v>
      </c>
      <c r="AX101" s="10" t="s">
        <v>157</v>
      </c>
      <c r="BD101" s="223">
        <f>IF(M101="základní",J101,0)</f>
        <v>0</v>
      </c>
      <c r="BE101" s="223">
        <f>IF(M101="snížená",J101,0)</f>
        <v>0</v>
      </c>
      <c r="BF101" s="223">
        <f>IF(M101="zákl. přenesená",J101,0)</f>
        <v>0</v>
      </c>
      <c r="BG101" s="223">
        <f>IF(M101="sníž. přenesená",J101,0)</f>
        <v>0</v>
      </c>
      <c r="BH101" s="223">
        <f>IF(M101="nulová",J101,0)</f>
        <v>0</v>
      </c>
      <c r="BI101" s="10" t="s">
        <v>74</v>
      </c>
      <c r="BJ101" s="223">
        <f>ROUND(I101*H101,2)</f>
        <v>0</v>
      </c>
      <c r="BK101" s="10" t="s">
        <v>164</v>
      </c>
      <c r="BL101" s="222" t="s">
        <v>165</v>
      </c>
    </row>
    <row r="102" spans="2:64" s="164" customFormat="1">
      <c r="B102" s="224"/>
      <c r="D102" s="225" t="s">
        <v>166</v>
      </c>
      <c r="E102" s="226" t="s">
        <v>3</v>
      </c>
      <c r="F102" s="227" t="s">
        <v>167</v>
      </c>
      <c r="H102" s="226" t="s">
        <v>3</v>
      </c>
      <c r="K102" s="224"/>
      <c r="L102" s="228"/>
      <c r="S102" s="229"/>
      <c r="AS102" s="226" t="s">
        <v>166</v>
      </c>
      <c r="AT102" s="226" t="s">
        <v>76</v>
      </c>
      <c r="AU102" s="164" t="s">
        <v>74</v>
      </c>
      <c r="AV102" s="164" t="s">
        <v>27</v>
      </c>
      <c r="AW102" s="164" t="s">
        <v>67</v>
      </c>
      <c r="AX102" s="226" t="s">
        <v>157</v>
      </c>
    </row>
    <row r="103" spans="2:64" s="165" customFormat="1">
      <c r="B103" s="230"/>
      <c r="D103" s="225" t="s">
        <v>166</v>
      </c>
      <c r="E103" s="231" t="s">
        <v>3</v>
      </c>
      <c r="F103" s="232" t="s">
        <v>168</v>
      </c>
      <c r="H103" s="233">
        <v>22.82</v>
      </c>
      <c r="K103" s="230"/>
      <c r="L103" s="234"/>
      <c r="S103" s="235"/>
      <c r="AS103" s="231" t="s">
        <v>166</v>
      </c>
      <c r="AT103" s="231" t="s">
        <v>76</v>
      </c>
      <c r="AU103" s="165" t="s">
        <v>76</v>
      </c>
      <c r="AV103" s="165" t="s">
        <v>27</v>
      </c>
      <c r="AW103" s="165" t="s">
        <v>67</v>
      </c>
      <c r="AX103" s="231" t="s">
        <v>157</v>
      </c>
    </row>
    <row r="104" spans="2:64" s="165" customFormat="1">
      <c r="B104" s="230"/>
      <c r="D104" s="225" t="s">
        <v>166</v>
      </c>
      <c r="E104" s="231" t="s">
        <v>3</v>
      </c>
      <c r="F104" s="232" t="s">
        <v>169</v>
      </c>
      <c r="H104" s="233">
        <v>10.64</v>
      </c>
      <c r="K104" s="230"/>
      <c r="L104" s="234"/>
      <c r="S104" s="235"/>
      <c r="AS104" s="231" t="s">
        <v>166</v>
      </c>
      <c r="AT104" s="231" t="s">
        <v>76</v>
      </c>
      <c r="AU104" s="165" t="s">
        <v>76</v>
      </c>
      <c r="AV104" s="165" t="s">
        <v>27</v>
      </c>
      <c r="AW104" s="165" t="s">
        <v>67</v>
      </c>
      <c r="AX104" s="231" t="s">
        <v>157</v>
      </c>
    </row>
    <row r="105" spans="2:64" s="165" customFormat="1">
      <c r="B105" s="230"/>
      <c r="D105" s="225" t="s">
        <v>166</v>
      </c>
      <c r="E105" s="231" t="s">
        <v>3</v>
      </c>
      <c r="F105" s="232" t="s">
        <v>170</v>
      </c>
      <c r="H105" s="233">
        <v>6.02</v>
      </c>
      <c r="K105" s="230"/>
      <c r="L105" s="234"/>
      <c r="S105" s="235"/>
      <c r="AS105" s="231" t="s">
        <v>166</v>
      </c>
      <c r="AT105" s="231" t="s">
        <v>76</v>
      </c>
      <c r="AU105" s="165" t="s">
        <v>76</v>
      </c>
      <c r="AV105" s="165" t="s">
        <v>27</v>
      </c>
      <c r="AW105" s="165" t="s">
        <v>67</v>
      </c>
      <c r="AX105" s="231" t="s">
        <v>157</v>
      </c>
    </row>
    <row r="106" spans="2:64" s="166" customFormat="1">
      <c r="B106" s="236"/>
      <c r="D106" s="225" t="s">
        <v>166</v>
      </c>
      <c r="E106" s="237" t="s">
        <v>89</v>
      </c>
      <c r="F106" s="238" t="s">
        <v>171</v>
      </c>
      <c r="H106" s="239">
        <v>39.479999999999997</v>
      </c>
      <c r="K106" s="236"/>
      <c r="L106" s="240"/>
      <c r="S106" s="241"/>
      <c r="AS106" s="237" t="s">
        <v>166</v>
      </c>
      <c r="AT106" s="237" t="s">
        <v>76</v>
      </c>
      <c r="AU106" s="166" t="s">
        <v>164</v>
      </c>
      <c r="AV106" s="166" t="s">
        <v>27</v>
      </c>
      <c r="AW106" s="166" t="s">
        <v>74</v>
      </c>
      <c r="AX106" s="237" t="s">
        <v>157</v>
      </c>
    </row>
    <row r="107" spans="2:64" s="1" customFormat="1" ht="16.5" customHeight="1">
      <c r="B107" s="21"/>
      <c r="C107" s="212" t="s">
        <v>76</v>
      </c>
      <c r="D107" s="212" t="s">
        <v>160</v>
      </c>
      <c r="E107" s="213" t="s">
        <v>172</v>
      </c>
      <c r="F107" s="242" t="s">
        <v>173</v>
      </c>
      <c r="G107" s="215" t="s">
        <v>163</v>
      </c>
      <c r="H107" s="216">
        <v>39.479999999999997</v>
      </c>
      <c r="I107" s="163">
        <v>0</v>
      </c>
      <c r="J107" s="217">
        <f>ROUND(I107*H107,2)</f>
        <v>0</v>
      </c>
      <c r="K107" s="21"/>
      <c r="L107" s="218" t="s">
        <v>3</v>
      </c>
      <c r="M107" s="219" t="s">
        <v>38</v>
      </c>
      <c r="N107" s="220">
        <v>9.7000000000000003E-2</v>
      </c>
      <c r="O107" s="220">
        <f>N107*H107</f>
        <v>3.8295599999999999</v>
      </c>
      <c r="P107" s="220">
        <v>6.4999999999999997E-3</v>
      </c>
      <c r="Q107" s="220">
        <f>P107*H107</f>
        <v>0.25661999999999996</v>
      </c>
      <c r="R107" s="220">
        <v>0</v>
      </c>
      <c r="S107" s="221">
        <f>R107*H107</f>
        <v>0</v>
      </c>
      <c r="AQ107" s="222" t="s">
        <v>164</v>
      </c>
      <c r="AS107" s="222" t="s">
        <v>160</v>
      </c>
      <c r="AT107" s="222" t="s">
        <v>76</v>
      </c>
      <c r="AX107" s="10" t="s">
        <v>157</v>
      </c>
      <c r="BD107" s="223">
        <f>IF(M107="základní",J107,0)</f>
        <v>0</v>
      </c>
      <c r="BE107" s="223">
        <f>IF(M107="snížená",J107,0)</f>
        <v>0</v>
      </c>
      <c r="BF107" s="223">
        <f>IF(M107="zákl. přenesená",J107,0)</f>
        <v>0</v>
      </c>
      <c r="BG107" s="223">
        <f>IF(M107="sníž. přenesená",J107,0)</f>
        <v>0</v>
      </c>
      <c r="BH107" s="223">
        <f>IF(M107="nulová",J107,0)</f>
        <v>0</v>
      </c>
      <c r="BI107" s="10" t="s">
        <v>74</v>
      </c>
      <c r="BJ107" s="223">
        <f>ROUND(I107*H107,2)</f>
        <v>0</v>
      </c>
      <c r="BK107" s="10" t="s">
        <v>164</v>
      </c>
      <c r="BL107" s="222" t="s">
        <v>174</v>
      </c>
    </row>
    <row r="108" spans="2:64" s="1" customFormat="1">
      <c r="B108" s="21"/>
      <c r="D108" s="243" t="s">
        <v>175</v>
      </c>
      <c r="F108" s="244" t="s">
        <v>176</v>
      </c>
      <c r="K108" s="21"/>
      <c r="L108" s="245"/>
      <c r="S108" s="40"/>
      <c r="AS108" s="10" t="s">
        <v>175</v>
      </c>
      <c r="AT108" s="10" t="s">
        <v>76</v>
      </c>
    </row>
    <row r="109" spans="2:64" s="165" customFormat="1">
      <c r="B109" s="230"/>
      <c r="D109" s="225" t="s">
        <v>166</v>
      </c>
      <c r="E109" s="231" t="s">
        <v>3</v>
      </c>
      <c r="F109" s="232" t="s">
        <v>89</v>
      </c>
      <c r="H109" s="233">
        <v>39.479999999999997</v>
      </c>
      <c r="K109" s="230"/>
      <c r="L109" s="234"/>
      <c r="S109" s="235"/>
      <c r="AS109" s="231" t="s">
        <v>166</v>
      </c>
      <c r="AT109" s="231" t="s">
        <v>76</v>
      </c>
      <c r="AU109" s="165" t="s">
        <v>76</v>
      </c>
      <c r="AV109" s="165" t="s">
        <v>27</v>
      </c>
      <c r="AW109" s="165" t="s">
        <v>74</v>
      </c>
      <c r="AX109" s="231" t="s">
        <v>157</v>
      </c>
    </row>
    <row r="110" spans="2:64" s="1" customFormat="1" ht="16.5" customHeight="1">
      <c r="B110" s="21"/>
      <c r="C110" s="212" t="s">
        <v>177</v>
      </c>
      <c r="D110" s="212" t="s">
        <v>160</v>
      </c>
      <c r="E110" s="213" t="s">
        <v>178</v>
      </c>
      <c r="F110" s="214" t="s">
        <v>179</v>
      </c>
      <c r="G110" s="215" t="s">
        <v>163</v>
      </c>
      <c r="H110" s="216">
        <v>39.479999999999997</v>
      </c>
      <c r="I110" s="163">
        <v>0</v>
      </c>
      <c r="J110" s="217">
        <f>ROUND(I110*H110,2)</f>
        <v>0</v>
      </c>
      <c r="K110" s="21"/>
      <c r="L110" s="218" t="s">
        <v>3</v>
      </c>
      <c r="M110" s="219" t="s">
        <v>38</v>
      </c>
      <c r="N110" s="220">
        <v>0.44</v>
      </c>
      <c r="O110" s="220">
        <f>N110*H110</f>
        <v>17.371199999999998</v>
      </c>
      <c r="P110" s="220">
        <v>4.4099999999999999E-3</v>
      </c>
      <c r="Q110" s="220">
        <f>P110*H110</f>
        <v>0.17410679999999998</v>
      </c>
      <c r="R110" s="220">
        <v>0</v>
      </c>
      <c r="S110" s="221">
        <f>R110*H110</f>
        <v>0</v>
      </c>
      <c r="AQ110" s="222" t="s">
        <v>164</v>
      </c>
      <c r="AS110" s="222" t="s">
        <v>160</v>
      </c>
      <c r="AT110" s="222" t="s">
        <v>76</v>
      </c>
      <c r="AX110" s="10" t="s">
        <v>157</v>
      </c>
      <c r="BD110" s="223">
        <f>IF(M110="základní",J110,0)</f>
        <v>0</v>
      </c>
      <c r="BE110" s="223">
        <f>IF(M110="snížená",J110,0)</f>
        <v>0</v>
      </c>
      <c r="BF110" s="223">
        <f>IF(M110="zákl. přenesená",J110,0)</f>
        <v>0</v>
      </c>
      <c r="BG110" s="223">
        <f>IF(M110="sníž. přenesená",J110,0)</f>
        <v>0</v>
      </c>
      <c r="BH110" s="223">
        <f>IF(M110="nulová",J110,0)</f>
        <v>0</v>
      </c>
      <c r="BI110" s="10" t="s">
        <v>74</v>
      </c>
      <c r="BJ110" s="223">
        <f>ROUND(I110*H110,2)</f>
        <v>0</v>
      </c>
      <c r="BK110" s="10" t="s">
        <v>164</v>
      </c>
      <c r="BL110" s="222" t="s">
        <v>180</v>
      </c>
    </row>
    <row r="111" spans="2:64" s="1" customFormat="1">
      <c r="B111" s="21"/>
      <c r="D111" s="243" t="s">
        <v>175</v>
      </c>
      <c r="F111" s="244" t="s">
        <v>181</v>
      </c>
      <c r="K111" s="21"/>
      <c r="L111" s="245"/>
      <c r="S111" s="40"/>
      <c r="AS111" s="10" t="s">
        <v>175</v>
      </c>
      <c r="AT111" s="10" t="s">
        <v>76</v>
      </c>
    </row>
    <row r="112" spans="2:64" s="165" customFormat="1">
      <c r="B112" s="230"/>
      <c r="D112" s="225" t="s">
        <v>166</v>
      </c>
      <c r="E112" s="231" t="s">
        <v>3</v>
      </c>
      <c r="F112" s="232" t="s">
        <v>89</v>
      </c>
      <c r="H112" s="233">
        <v>39.479999999999997</v>
      </c>
      <c r="K112" s="230"/>
      <c r="L112" s="234"/>
      <c r="S112" s="235"/>
      <c r="AS112" s="231" t="s">
        <v>166</v>
      </c>
      <c r="AT112" s="231" t="s">
        <v>76</v>
      </c>
      <c r="AU112" s="165" t="s">
        <v>76</v>
      </c>
      <c r="AV112" s="165" t="s">
        <v>27</v>
      </c>
      <c r="AW112" s="165" t="s">
        <v>74</v>
      </c>
      <c r="AX112" s="231" t="s">
        <v>157</v>
      </c>
    </row>
    <row r="113" spans="2:64" s="1" customFormat="1" ht="16.5" customHeight="1">
      <c r="B113" s="21"/>
      <c r="C113" s="212" t="s">
        <v>164</v>
      </c>
      <c r="D113" s="212" t="s">
        <v>160</v>
      </c>
      <c r="E113" s="213" t="s">
        <v>182</v>
      </c>
      <c r="F113" s="214" t="s">
        <v>183</v>
      </c>
      <c r="G113" s="215" t="s">
        <v>163</v>
      </c>
      <c r="H113" s="216">
        <v>118.44</v>
      </c>
      <c r="I113" s="163">
        <v>0</v>
      </c>
      <c r="J113" s="217">
        <f>ROUND(I113*H113,2)</f>
        <v>0</v>
      </c>
      <c r="K113" s="21"/>
      <c r="L113" s="218" t="s">
        <v>3</v>
      </c>
      <c r="M113" s="219" t="s">
        <v>38</v>
      </c>
      <c r="N113" s="220">
        <v>0.02</v>
      </c>
      <c r="O113" s="220">
        <f>N113*H113</f>
        <v>2.3687999999999998</v>
      </c>
      <c r="P113" s="220">
        <v>0</v>
      </c>
      <c r="Q113" s="220">
        <f>P113*H113</f>
        <v>0</v>
      </c>
      <c r="R113" s="220">
        <v>0</v>
      </c>
      <c r="S113" s="221">
        <f>R113*H113</f>
        <v>0</v>
      </c>
      <c r="AQ113" s="222" t="s">
        <v>164</v>
      </c>
      <c r="AS113" s="222" t="s">
        <v>160</v>
      </c>
      <c r="AT113" s="222" t="s">
        <v>76</v>
      </c>
      <c r="AX113" s="10" t="s">
        <v>157</v>
      </c>
      <c r="BD113" s="223">
        <f>IF(M113="základní",J113,0)</f>
        <v>0</v>
      </c>
      <c r="BE113" s="223">
        <f>IF(M113="snížená",J113,0)</f>
        <v>0</v>
      </c>
      <c r="BF113" s="223">
        <f>IF(M113="zákl. přenesená",J113,0)</f>
        <v>0</v>
      </c>
      <c r="BG113" s="223">
        <f>IF(M113="sníž. přenesená",J113,0)</f>
        <v>0</v>
      </c>
      <c r="BH113" s="223">
        <f>IF(M113="nulová",J113,0)</f>
        <v>0</v>
      </c>
      <c r="BI113" s="10" t="s">
        <v>74</v>
      </c>
      <c r="BJ113" s="223">
        <f>ROUND(I113*H113,2)</f>
        <v>0</v>
      </c>
      <c r="BK113" s="10" t="s">
        <v>164</v>
      </c>
      <c r="BL113" s="222" t="s">
        <v>184</v>
      </c>
    </row>
    <row r="114" spans="2:64" s="1" customFormat="1">
      <c r="B114" s="21"/>
      <c r="D114" s="243" t="s">
        <v>175</v>
      </c>
      <c r="F114" s="244" t="s">
        <v>185</v>
      </c>
      <c r="K114" s="21"/>
      <c r="L114" s="245"/>
      <c r="S114" s="40"/>
      <c r="AS114" s="10" t="s">
        <v>175</v>
      </c>
      <c r="AT114" s="10" t="s">
        <v>76</v>
      </c>
    </row>
    <row r="115" spans="2:64" s="165" customFormat="1">
      <c r="B115" s="230"/>
      <c r="D115" s="225" t="s">
        <v>166</v>
      </c>
      <c r="E115" s="231" t="s">
        <v>3</v>
      </c>
      <c r="F115" s="232" t="s">
        <v>186</v>
      </c>
      <c r="H115" s="233">
        <v>118.44</v>
      </c>
      <c r="K115" s="230"/>
      <c r="L115" s="234"/>
      <c r="S115" s="235"/>
      <c r="AS115" s="231" t="s">
        <v>166</v>
      </c>
      <c r="AT115" s="231" t="s">
        <v>76</v>
      </c>
      <c r="AU115" s="165" t="s">
        <v>76</v>
      </c>
      <c r="AV115" s="165" t="s">
        <v>27</v>
      </c>
      <c r="AW115" s="165" t="s">
        <v>74</v>
      </c>
      <c r="AX115" s="231" t="s">
        <v>157</v>
      </c>
    </row>
    <row r="116" spans="2:64" s="167" customFormat="1" ht="22.9" customHeight="1">
      <c r="B116" s="201"/>
      <c r="D116" s="202" t="s">
        <v>66</v>
      </c>
      <c r="E116" s="210" t="s">
        <v>187</v>
      </c>
      <c r="F116" s="210" t="s">
        <v>188</v>
      </c>
      <c r="J116" s="211">
        <f>BJ116</f>
        <v>0</v>
      </c>
      <c r="K116" s="201"/>
      <c r="L116" s="205"/>
      <c r="O116" s="206">
        <f>SUM(O117:O180)</f>
        <v>79.359343999999993</v>
      </c>
      <c r="Q116" s="206">
        <f>SUM(Q117:Q180)</f>
        <v>4.0790590000000002E-2</v>
      </c>
      <c r="S116" s="207">
        <f>SUM(S117:S180)</f>
        <v>0.51307999999999998</v>
      </c>
      <c r="AQ116" s="202" t="s">
        <v>74</v>
      </c>
      <c r="AS116" s="208" t="s">
        <v>66</v>
      </c>
      <c r="AT116" s="208" t="s">
        <v>74</v>
      </c>
      <c r="AX116" s="202" t="s">
        <v>157</v>
      </c>
      <c r="BJ116" s="209">
        <f>SUM(BJ117:BJ180)</f>
        <v>0</v>
      </c>
    </row>
    <row r="117" spans="2:64" s="1" customFormat="1" ht="16.5" customHeight="1">
      <c r="B117" s="21"/>
      <c r="C117" s="212" t="s">
        <v>189</v>
      </c>
      <c r="D117" s="212" t="s">
        <v>160</v>
      </c>
      <c r="E117" s="213" t="s">
        <v>190</v>
      </c>
      <c r="F117" s="214" t="s">
        <v>191</v>
      </c>
      <c r="G117" s="215" t="s">
        <v>163</v>
      </c>
      <c r="H117" s="216">
        <v>176.37799999999999</v>
      </c>
      <c r="I117" s="163">
        <v>0</v>
      </c>
      <c r="J117" s="217">
        <f>ROUND(I117*H117,2)</f>
        <v>0</v>
      </c>
      <c r="K117" s="21"/>
      <c r="L117" s="218" t="s">
        <v>3</v>
      </c>
      <c r="M117" s="219" t="s">
        <v>38</v>
      </c>
      <c r="N117" s="220">
        <v>8.9999999999999993E-3</v>
      </c>
      <c r="O117" s="220">
        <f>N117*H117</f>
        <v>1.5874019999999998</v>
      </c>
      <c r="P117" s="220">
        <v>0</v>
      </c>
      <c r="Q117" s="220">
        <f>P117*H117</f>
        <v>0</v>
      </c>
      <c r="R117" s="220">
        <v>0</v>
      </c>
      <c r="S117" s="221">
        <f>R117*H117</f>
        <v>0</v>
      </c>
      <c r="AQ117" s="222" t="s">
        <v>164</v>
      </c>
      <c r="AS117" s="222" t="s">
        <v>160</v>
      </c>
      <c r="AT117" s="222" t="s">
        <v>76</v>
      </c>
      <c r="AX117" s="10" t="s">
        <v>157</v>
      </c>
      <c r="BD117" s="223">
        <f>IF(M117="základní",J117,0)</f>
        <v>0</v>
      </c>
      <c r="BE117" s="223">
        <f>IF(M117="snížená",J117,0)</f>
        <v>0</v>
      </c>
      <c r="BF117" s="223">
        <f>IF(M117="zákl. přenesená",J117,0)</f>
        <v>0</v>
      </c>
      <c r="BG117" s="223">
        <f>IF(M117="sníž. přenesená",J117,0)</f>
        <v>0</v>
      </c>
      <c r="BH117" s="223">
        <f>IF(M117="nulová",J117,0)</f>
        <v>0</v>
      </c>
      <c r="BI117" s="10" t="s">
        <v>74</v>
      </c>
      <c r="BJ117" s="223">
        <f>ROUND(I117*H117,2)</f>
        <v>0</v>
      </c>
      <c r="BK117" s="10" t="s">
        <v>164</v>
      </c>
      <c r="BL117" s="222" t="s">
        <v>192</v>
      </c>
    </row>
    <row r="118" spans="2:64" s="1" customFormat="1">
      <c r="B118" s="21"/>
      <c r="D118" s="243" t="s">
        <v>175</v>
      </c>
      <c r="F118" s="244" t="s">
        <v>193</v>
      </c>
      <c r="K118" s="21"/>
      <c r="L118" s="245"/>
      <c r="S118" s="40"/>
      <c r="AS118" s="10" t="s">
        <v>175</v>
      </c>
      <c r="AT118" s="10" t="s">
        <v>76</v>
      </c>
    </row>
    <row r="119" spans="2:64" s="164" customFormat="1">
      <c r="B119" s="224"/>
      <c r="D119" s="225" t="s">
        <v>166</v>
      </c>
      <c r="E119" s="226" t="s">
        <v>3</v>
      </c>
      <c r="F119" s="227" t="s">
        <v>194</v>
      </c>
      <c r="H119" s="226" t="s">
        <v>3</v>
      </c>
      <c r="K119" s="224"/>
      <c r="L119" s="228"/>
      <c r="S119" s="229"/>
      <c r="AS119" s="226" t="s">
        <v>166</v>
      </c>
      <c r="AT119" s="226" t="s">
        <v>76</v>
      </c>
      <c r="AU119" s="164" t="s">
        <v>74</v>
      </c>
      <c r="AV119" s="164" t="s">
        <v>27</v>
      </c>
      <c r="AW119" s="164" t="s">
        <v>67</v>
      </c>
      <c r="AX119" s="226" t="s">
        <v>157</v>
      </c>
    </row>
    <row r="120" spans="2:64" s="165" customFormat="1">
      <c r="B120" s="230"/>
      <c r="D120" s="225" t="s">
        <v>166</v>
      </c>
      <c r="E120" s="231" t="s">
        <v>96</v>
      </c>
      <c r="F120" s="232" t="s">
        <v>195</v>
      </c>
      <c r="H120" s="233">
        <v>176.37799999999999</v>
      </c>
      <c r="K120" s="230"/>
      <c r="L120" s="234"/>
      <c r="S120" s="235"/>
      <c r="AS120" s="231" t="s">
        <v>166</v>
      </c>
      <c r="AT120" s="231" t="s">
        <v>76</v>
      </c>
      <c r="AU120" s="165" t="s">
        <v>76</v>
      </c>
      <c r="AV120" s="165" t="s">
        <v>27</v>
      </c>
      <c r="AW120" s="165" t="s">
        <v>74</v>
      </c>
      <c r="AX120" s="231" t="s">
        <v>157</v>
      </c>
    </row>
    <row r="121" spans="2:64" s="1" customFormat="1" ht="16.5" customHeight="1">
      <c r="B121" s="21"/>
      <c r="C121" s="212" t="s">
        <v>158</v>
      </c>
      <c r="D121" s="212" t="s">
        <v>160</v>
      </c>
      <c r="E121" s="213" t="s">
        <v>196</v>
      </c>
      <c r="F121" s="214" t="s">
        <v>197</v>
      </c>
      <c r="G121" s="215" t="s">
        <v>163</v>
      </c>
      <c r="H121" s="216">
        <v>176.37799999999999</v>
      </c>
      <c r="I121" s="163">
        <v>0</v>
      </c>
      <c r="J121" s="217">
        <f>ROUND(I121*H121,2)</f>
        <v>0</v>
      </c>
      <c r="K121" s="21"/>
      <c r="L121" s="218" t="s">
        <v>3</v>
      </c>
      <c r="M121" s="219" t="s">
        <v>38</v>
      </c>
      <c r="N121" s="220">
        <v>1.6E-2</v>
      </c>
      <c r="O121" s="220">
        <f>N121*H121</f>
        <v>2.8220479999999997</v>
      </c>
      <c r="P121" s="220">
        <v>1.0000000000000001E-5</v>
      </c>
      <c r="Q121" s="220">
        <f>P121*H121</f>
        <v>1.7637799999999999E-3</v>
      </c>
      <c r="R121" s="220">
        <v>0</v>
      </c>
      <c r="S121" s="221">
        <f>R121*H121</f>
        <v>0</v>
      </c>
      <c r="AQ121" s="222" t="s">
        <v>164</v>
      </c>
      <c r="AS121" s="222" t="s">
        <v>160</v>
      </c>
      <c r="AT121" s="222" t="s">
        <v>76</v>
      </c>
      <c r="AX121" s="10" t="s">
        <v>157</v>
      </c>
      <c r="BD121" s="223">
        <f>IF(M121="základní",J121,0)</f>
        <v>0</v>
      </c>
      <c r="BE121" s="223">
        <f>IF(M121="snížená",J121,0)</f>
        <v>0</v>
      </c>
      <c r="BF121" s="223">
        <f>IF(M121="zákl. přenesená",J121,0)</f>
        <v>0</v>
      </c>
      <c r="BG121" s="223">
        <f>IF(M121="sníž. přenesená",J121,0)</f>
        <v>0</v>
      </c>
      <c r="BH121" s="223">
        <f>IF(M121="nulová",J121,0)</f>
        <v>0</v>
      </c>
      <c r="BI121" s="10" t="s">
        <v>74</v>
      </c>
      <c r="BJ121" s="223">
        <f>ROUND(I121*H121,2)</f>
        <v>0</v>
      </c>
      <c r="BK121" s="10" t="s">
        <v>164</v>
      </c>
      <c r="BL121" s="222" t="s">
        <v>198</v>
      </c>
    </row>
    <row r="122" spans="2:64" s="1" customFormat="1">
      <c r="B122" s="21"/>
      <c r="D122" s="243" t="s">
        <v>175</v>
      </c>
      <c r="F122" s="244" t="s">
        <v>199</v>
      </c>
      <c r="K122" s="21"/>
      <c r="L122" s="245"/>
      <c r="S122" s="40"/>
      <c r="AS122" s="10" t="s">
        <v>175</v>
      </c>
      <c r="AT122" s="10" t="s">
        <v>76</v>
      </c>
    </row>
    <row r="123" spans="2:64" s="165" customFormat="1">
      <c r="B123" s="230"/>
      <c r="D123" s="225" t="s">
        <v>166</v>
      </c>
      <c r="E123" s="231" t="s">
        <v>3</v>
      </c>
      <c r="F123" s="232" t="s">
        <v>96</v>
      </c>
      <c r="H123" s="233">
        <v>176.37799999999999</v>
      </c>
      <c r="K123" s="230"/>
      <c r="L123" s="234"/>
      <c r="S123" s="235"/>
      <c r="AS123" s="231" t="s">
        <v>166</v>
      </c>
      <c r="AT123" s="231" t="s">
        <v>76</v>
      </c>
      <c r="AU123" s="165" t="s">
        <v>76</v>
      </c>
      <c r="AV123" s="165" t="s">
        <v>27</v>
      </c>
      <c r="AW123" s="165" t="s">
        <v>74</v>
      </c>
      <c r="AX123" s="231" t="s">
        <v>157</v>
      </c>
    </row>
    <row r="124" spans="2:64" s="1" customFormat="1" ht="16.5" customHeight="1">
      <c r="B124" s="21"/>
      <c r="C124" s="212" t="s">
        <v>200</v>
      </c>
      <c r="D124" s="212" t="s">
        <v>160</v>
      </c>
      <c r="E124" s="213" t="s">
        <v>201</v>
      </c>
      <c r="F124" s="214" t="s">
        <v>202</v>
      </c>
      <c r="G124" s="215" t="s">
        <v>163</v>
      </c>
      <c r="H124" s="216">
        <v>350.99299999999999</v>
      </c>
      <c r="I124" s="163">
        <v>0</v>
      </c>
      <c r="J124" s="217">
        <f>ROUND(I124*H124,2)</f>
        <v>0</v>
      </c>
      <c r="K124" s="21"/>
      <c r="L124" s="218" t="s">
        <v>3</v>
      </c>
      <c r="M124" s="219" t="s">
        <v>38</v>
      </c>
      <c r="N124" s="220">
        <v>1.4E-2</v>
      </c>
      <c r="O124" s="220">
        <f>N124*H124</f>
        <v>4.9139020000000002</v>
      </c>
      <c r="P124" s="220">
        <v>0</v>
      </c>
      <c r="Q124" s="220">
        <f>P124*H124</f>
        <v>0</v>
      </c>
      <c r="R124" s="220">
        <v>0</v>
      </c>
      <c r="S124" s="221">
        <f>R124*H124</f>
        <v>0</v>
      </c>
      <c r="AQ124" s="222" t="s">
        <v>164</v>
      </c>
      <c r="AS124" s="222" t="s">
        <v>160</v>
      </c>
      <c r="AT124" s="222" t="s">
        <v>76</v>
      </c>
      <c r="AX124" s="10" t="s">
        <v>157</v>
      </c>
      <c r="BD124" s="223">
        <f>IF(M124="základní",J124,0)</f>
        <v>0</v>
      </c>
      <c r="BE124" s="223">
        <f>IF(M124="snížená",J124,0)</f>
        <v>0</v>
      </c>
      <c r="BF124" s="223">
        <f>IF(M124="zákl. přenesená",J124,0)</f>
        <v>0</v>
      </c>
      <c r="BG124" s="223">
        <f>IF(M124="sníž. přenesená",J124,0)</f>
        <v>0</v>
      </c>
      <c r="BH124" s="223">
        <f>IF(M124="nulová",J124,0)</f>
        <v>0</v>
      </c>
      <c r="BI124" s="10" t="s">
        <v>74</v>
      </c>
      <c r="BJ124" s="223">
        <f>ROUND(I124*H124,2)</f>
        <v>0</v>
      </c>
      <c r="BK124" s="10" t="s">
        <v>164</v>
      </c>
      <c r="BL124" s="222" t="s">
        <v>203</v>
      </c>
    </row>
    <row r="125" spans="2:64" s="1" customFormat="1">
      <c r="B125" s="21"/>
      <c r="D125" s="243" t="s">
        <v>175</v>
      </c>
      <c r="F125" s="244" t="s">
        <v>204</v>
      </c>
      <c r="K125" s="21"/>
      <c r="L125" s="245"/>
      <c r="S125" s="40"/>
      <c r="AS125" s="10" t="s">
        <v>175</v>
      </c>
      <c r="AT125" s="10" t="s">
        <v>76</v>
      </c>
    </row>
    <row r="126" spans="2:64" s="164" customFormat="1">
      <c r="B126" s="224"/>
      <c r="D126" s="225" t="s">
        <v>166</v>
      </c>
      <c r="E126" s="226" t="s">
        <v>3</v>
      </c>
      <c r="F126" s="227" t="s">
        <v>194</v>
      </c>
      <c r="H126" s="226" t="s">
        <v>3</v>
      </c>
      <c r="K126" s="224"/>
      <c r="L126" s="228"/>
      <c r="S126" s="229"/>
      <c r="AS126" s="226" t="s">
        <v>166</v>
      </c>
      <c r="AT126" s="226" t="s">
        <v>76</v>
      </c>
      <c r="AU126" s="164" t="s">
        <v>74</v>
      </c>
      <c r="AV126" s="164" t="s">
        <v>27</v>
      </c>
      <c r="AW126" s="164" t="s">
        <v>67</v>
      </c>
      <c r="AX126" s="226" t="s">
        <v>157</v>
      </c>
    </row>
    <row r="127" spans="2:64" s="165" customFormat="1">
      <c r="B127" s="230"/>
      <c r="D127" s="225" t="s">
        <v>166</v>
      </c>
      <c r="E127" s="231" t="s">
        <v>3</v>
      </c>
      <c r="F127" s="232" t="s">
        <v>205</v>
      </c>
      <c r="H127" s="233">
        <v>339.59300000000002</v>
      </c>
      <c r="K127" s="230"/>
      <c r="L127" s="234"/>
      <c r="S127" s="235"/>
      <c r="AS127" s="231" t="s">
        <v>166</v>
      </c>
      <c r="AT127" s="231" t="s">
        <v>76</v>
      </c>
      <c r="AU127" s="165" t="s">
        <v>76</v>
      </c>
      <c r="AV127" s="165" t="s">
        <v>27</v>
      </c>
      <c r="AW127" s="165" t="s">
        <v>67</v>
      </c>
      <c r="AX127" s="231" t="s">
        <v>157</v>
      </c>
    </row>
    <row r="128" spans="2:64" s="165" customFormat="1">
      <c r="B128" s="230"/>
      <c r="D128" s="225" t="s">
        <v>166</v>
      </c>
      <c r="E128" s="231" t="s">
        <v>3</v>
      </c>
      <c r="F128" s="232" t="s">
        <v>206</v>
      </c>
      <c r="H128" s="233">
        <v>11.4</v>
      </c>
      <c r="K128" s="230"/>
      <c r="L128" s="234"/>
      <c r="S128" s="235"/>
      <c r="AS128" s="231" t="s">
        <v>166</v>
      </c>
      <c r="AT128" s="231" t="s">
        <v>76</v>
      </c>
      <c r="AU128" s="165" t="s">
        <v>76</v>
      </c>
      <c r="AV128" s="165" t="s">
        <v>27</v>
      </c>
      <c r="AW128" s="165" t="s">
        <v>67</v>
      </c>
      <c r="AX128" s="231" t="s">
        <v>157</v>
      </c>
    </row>
    <row r="129" spans="2:64" s="166" customFormat="1">
      <c r="B129" s="236"/>
      <c r="D129" s="225" t="s">
        <v>166</v>
      </c>
      <c r="E129" s="237" t="s">
        <v>92</v>
      </c>
      <c r="F129" s="238" t="s">
        <v>171</v>
      </c>
      <c r="H129" s="239">
        <v>350.99299999999999</v>
      </c>
      <c r="K129" s="236"/>
      <c r="L129" s="240"/>
      <c r="S129" s="241"/>
      <c r="AS129" s="237" t="s">
        <v>166</v>
      </c>
      <c r="AT129" s="237" t="s">
        <v>76</v>
      </c>
      <c r="AU129" s="166" t="s">
        <v>164</v>
      </c>
      <c r="AV129" s="166" t="s">
        <v>27</v>
      </c>
      <c r="AW129" s="166" t="s">
        <v>74</v>
      </c>
      <c r="AX129" s="237" t="s">
        <v>157</v>
      </c>
    </row>
    <row r="130" spans="2:64" s="1" customFormat="1" ht="16.5" customHeight="1">
      <c r="B130" s="21"/>
      <c r="C130" s="212" t="s">
        <v>207</v>
      </c>
      <c r="D130" s="212" t="s">
        <v>160</v>
      </c>
      <c r="E130" s="213" t="s">
        <v>208</v>
      </c>
      <c r="F130" s="214" t="s">
        <v>209</v>
      </c>
      <c r="G130" s="215" t="s">
        <v>163</v>
      </c>
      <c r="H130" s="216">
        <v>350.99299999999999</v>
      </c>
      <c r="I130" s="163">
        <v>0</v>
      </c>
      <c r="J130" s="217">
        <f>ROUND(I130*H130,2)</f>
        <v>0</v>
      </c>
      <c r="K130" s="21"/>
      <c r="L130" s="218" t="s">
        <v>3</v>
      </c>
      <c r="M130" s="219" t="s">
        <v>38</v>
      </c>
      <c r="N130" s="220">
        <v>2.4E-2</v>
      </c>
      <c r="O130" s="220">
        <f>N130*H130</f>
        <v>8.4238320000000009</v>
      </c>
      <c r="P130" s="220">
        <v>1.0000000000000001E-5</v>
      </c>
      <c r="Q130" s="220">
        <f>P130*H130</f>
        <v>3.5099300000000001E-3</v>
      </c>
      <c r="R130" s="220">
        <v>0</v>
      </c>
      <c r="S130" s="221">
        <f>R130*H130</f>
        <v>0</v>
      </c>
      <c r="AQ130" s="222" t="s">
        <v>164</v>
      </c>
      <c r="AS130" s="222" t="s">
        <v>160</v>
      </c>
      <c r="AT130" s="222" t="s">
        <v>76</v>
      </c>
      <c r="AX130" s="10" t="s">
        <v>157</v>
      </c>
      <c r="BD130" s="223">
        <f>IF(M130="základní",J130,0)</f>
        <v>0</v>
      </c>
      <c r="BE130" s="223">
        <f>IF(M130="snížená",J130,0)</f>
        <v>0</v>
      </c>
      <c r="BF130" s="223">
        <f>IF(M130="zákl. přenesená",J130,0)</f>
        <v>0</v>
      </c>
      <c r="BG130" s="223">
        <f>IF(M130="sníž. přenesená",J130,0)</f>
        <v>0</v>
      </c>
      <c r="BH130" s="223">
        <f>IF(M130="nulová",J130,0)</f>
        <v>0</v>
      </c>
      <c r="BI130" s="10" t="s">
        <v>74</v>
      </c>
      <c r="BJ130" s="223">
        <f>ROUND(I130*H130,2)</f>
        <v>0</v>
      </c>
      <c r="BK130" s="10" t="s">
        <v>164</v>
      </c>
      <c r="BL130" s="222" t="s">
        <v>210</v>
      </c>
    </row>
    <row r="131" spans="2:64" s="1" customFormat="1">
      <c r="B131" s="21"/>
      <c r="D131" s="243" t="s">
        <v>175</v>
      </c>
      <c r="F131" s="244" t="s">
        <v>211</v>
      </c>
      <c r="K131" s="21"/>
      <c r="L131" s="245"/>
      <c r="S131" s="40"/>
      <c r="AS131" s="10" t="s">
        <v>175</v>
      </c>
      <c r="AT131" s="10" t="s">
        <v>76</v>
      </c>
    </row>
    <row r="132" spans="2:64" s="165" customFormat="1">
      <c r="B132" s="230"/>
      <c r="D132" s="225" t="s">
        <v>166</v>
      </c>
      <c r="E132" s="231" t="s">
        <v>3</v>
      </c>
      <c r="F132" s="232" t="s">
        <v>92</v>
      </c>
      <c r="H132" s="233">
        <v>350.99299999999999</v>
      </c>
      <c r="K132" s="230"/>
      <c r="L132" s="234"/>
      <c r="S132" s="235"/>
      <c r="AS132" s="231" t="s">
        <v>166</v>
      </c>
      <c r="AT132" s="231" t="s">
        <v>76</v>
      </c>
      <c r="AU132" s="165" t="s">
        <v>76</v>
      </c>
      <c r="AV132" s="165" t="s">
        <v>27</v>
      </c>
      <c r="AW132" s="165" t="s">
        <v>74</v>
      </c>
      <c r="AX132" s="231" t="s">
        <v>157</v>
      </c>
    </row>
    <row r="133" spans="2:64" s="1" customFormat="1" ht="16.5" customHeight="1">
      <c r="B133" s="21"/>
      <c r="C133" s="212" t="s">
        <v>187</v>
      </c>
      <c r="D133" s="212" t="s">
        <v>160</v>
      </c>
      <c r="E133" s="213" t="s">
        <v>212</v>
      </c>
      <c r="F133" s="214" t="s">
        <v>213</v>
      </c>
      <c r="G133" s="215" t="s">
        <v>163</v>
      </c>
      <c r="H133" s="216">
        <v>240.45</v>
      </c>
      <c r="I133" s="163">
        <v>0</v>
      </c>
      <c r="J133" s="217">
        <f>ROUND(I133*H133,2)</f>
        <v>0</v>
      </c>
      <c r="K133" s="21"/>
      <c r="L133" s="218" t="s">
        <v>3</v>
      </c>
      <c r="M133" s="219" t="s">
        <v>38</v>
      </c>
      <c r="N133" s="220">
        <v>3.9E-2</v>
      </c>
      <c r="O133" s="220">
        <f>N133*H133</f>
        <v>9.3775499999999994</v>
      </c>
      <c r="P133" s="220">
        <v>0</v>
      </c>
      <c r="Q133" s="220">
        <f>P133*H133</f>
        <v>0</v>
      </c>
      <c r="R133" s="220">
        <v>0</v>
      </c>
      <c r="S133" s="221">
        <f>R133*H133</f>
        <v>0</v>
      </c>
      <c r="AQ133" s="222" t="s">
        <v>164</v>
      </c>
      <c r="AS133" s="222" t="s">
        <v>160</v>
      </c>
      <c r="AT133" s="222" t="s">
        <v>76</v>
      </c>
      <c r="AX133" s="10" t="s">
        <v>157</v>
      </c>
      <c r="BD133" s="223">
        <f>IF(M133="základní",J133,0)</f>
        <v>0</v>
      </c>
      <c r="BE133" s="223">
        <f>IF(M133="snížená",J133,0)</f>
        <v>0</v>
      </c>
      <c r="BF133" s="223">
        <f>IF(M133="zákl. přenesená",J133,0)</f>
        <v>0</v>
      </c>
      <c r="BG133" s="223">
        <f>IF(M133="sníž. přenesená",J133,0)</f>
        <v>0</v>
      </c>
      <c r="BH133" s="223">
        <f>IF(M133="nulová",J133,0)</f>
        <v>0</v>
      </c>
      <c r="BI133" s="10" t="s">
        <v>74</v>
      </c>
      <c r="BJ133" s="223">
        <f>ROUND(I133*H133,2)</f>
        <v>0</v>
      </c>
      <c r="BK133" s="10" t="s">
        <v>164</v>
      </c>
      <c r="BL133" s="222" t="s">
        <v>214</v>
      </c>
    </row>
    <row r="134" spans="2:64" s="1" customFormat="1">
      <c r="B134" s="21"/>
      <c r="D134" s="243" t="s">
        <v>175</v>
      </c>
      <c r="F134" s="244" t="s">
        <v>215</v>
      </c>
      <c r="K134" s="21"/>
      <c r="L134" s="245"/>
      <c r="S134" s="40"/>
      <c r="AS134" s="10" t="s">
        <v>175</v>
      </c>
      <c r="AT134" s="10" t="s">
        <v>76</v>
      </c>
    </row>
    <row r="135" spans="2:64" s="164" customFormat="1">
      <c r="B135" s="224"/>
      <c r="D135" s="225" t="s">
        <v>166</v>
      </c>
      <c r="E135" s="226" t="s">
        <v>3</v>
      </c>
      <c r="F135" s="227" t="s">
        <v>216</v>
      </c>
      <c r="H135" s="226" t="s">
        <v>3</v>
      </c>
      <c r="K135" s="224"/>
      <c r="L135" s="228"/>
      <c r="S135" s="229"/>
      <c r="AS135" s="226" t="s">
        <v>166</v>
      </c>
      <c r="AT135" s="226" t="s">
        <v>76</v>
      </c>
      <c r="AU135" s="164" t="s">
        <v>74</v>
      </c>
      <c r="AV135" s="164" t="s">
        <v>27</v>
      </c>
      <c r="AW135" s="164" t="s">
        <v>67</v>
      </c>
      <c r="AX135" s="226" t="s">
        <v>157</v>
      </c>
    </row>
    <row r="136" spans="2:64" s="165" customFormat="1">
      <c r="B136" s="230"/>
      <c r="D136" s="225" t="s">
        <v>166</v>
      </c>
      <c r="E136" s="231" t="s">
        <v>99</v>
      </c>
      <c r="F136" s="232" t="s">
        <v>217</v>
      </c>
      <c r="H136" s="233">
        <v>240.45</v>
      </c>
      <c r="K136" s="230"/>
      <c r="L136" s="234"/>
      <c r="S136" s="235"/>
      <c r="AS136" s="231" t="s">
        <v>166</v>
      </c>
      <c r="AT136" s="231" t="s">
        <v>76</v>
      </c>
      <c r="AU136" s="165" t="s">
        <v>76</v>
      </c>
      <c r="AV136" s="165" t="s">
        <v>27</v>
      </c>
      <c r="AW136" s="165" t="s">
        <v>74</v>
      </c>
      <c r="AX136" s="231" t="s">
        <v>157</v>
      </c>
    </row>
    <row r="137" spans="2:64" s="1" customFormat="1" ht="16.5" customHeight="1">
      <c r="B137" s="21"/>
      <c r="C137" s="212" t="s">
        <v>218</v>
      </c>
      <c r="D137" s="212" t="s">
        <v>160</v>
      </c>
      <c r="E137" s="213" t="s">
        <v>219</v>
      </c>
      <c r="F137" s="214" t="s">
        <v>220</v>
      </c>
      <c r="G137" s="215" t="s">
        <v>163</v>
      </c>
      <c r="H137" s="216">
        <v>46.15</v>
      </c>
      <c r="I137" s="163">
        <v>0</v>
      </c>
      <c r="J137" s="217">
        <f>ROUND(I137*H137,2)</f>
        <v>0</v>
      </c>
      <c r="K137" s="21"/>
      <c r="L137" s="218" t="s">
        <v>3</v>
      </c>
      <c r="M137" s="219" t="s">
        <v>38</v>
      </c>
      <c r="N137" s="220">
        <v>0.13</v>
      </c>
      <c r="O137" s="220">
        <f>N137*H137</f>
        <v>5.9995000000000003</v>
      </c>
      <c r="P137" s="220">
        <v>0</v>
      </c>
      <c r="Q137" s="220">
        <f>P137*H137</f>
        <v>0</v>
      </c>
      <c r="R137" s="220">
        <v>0</v>
      </c>
      <c r="S137" s="221">
        <f>R137*H137</f>
        <v>0</v>
      </c>
      <c r="AQ137" s="222" t="s">
        <v>164</v>
      </c>
      <c r="AS137" s="222" t="s">
        <v>160</v>
      </c>
      <c r="AT137" s="222" t="s">
        <v>76</v>
      </c>
      <c r="AX137" s="10" t="s">
        <v>157</v>
      </c>
      <c r="BD137" s="223">
        <f>IF(M137="základní",J137,0)</f>
        <v>0</v>
      </c>
      <c r="BE137" s="223">
        <f>IF(M137="snížená",J137,0)</f>
        <v>0</v>
      </c>
      <c r="BF137" s="223">
        <f>IF(M137="zákl. přenesená",J137,0)</f>
        <v>0</v>
      </c>
      <c r="BG137" s="223">
        <f>IF(M137="sníž. přenesená",J137,0)</f>
        <v>0</v>
      </c>
      <c r="BH137" s="223">
        <f>IF(M137="nulová",J137,0)</f>
        <v>0</v>
      </c>
      <c r="BI137" s="10" t="s">
        <v>74</v>
      </c>
      <c r="BJ137" s="223">
        <f>ROUND(I137*H137,2)</f>
        <v>0</v>
      </c>
      <c r="BK137" s="10" t="s">
        <v>164</v>
      </c>
      <c r="BL137" s="222" t="s">
        <v>221</v>
      </c>
    </row>
    <row r="138" spans="2:64" s="1" customFormat="1">
      <c r="B138" s="21"/>
      <c r="D138" s="243" t="s">
        <v>175</v>
      </c>
      <c r="F138" s="244" t="s">
        <v>222</v>
      </c>
      <c r="K138" s="21"/>
      <c r="L138" s="245"/>
      <c r="S138" s="40"/>
      <c r="AS138" s="10" t="s">
        <v>175</v>
      </c>
      <c r="AT138" s="10" t="s">
        <v>76</v>
      </c>
    </row>
    <row r="139" spans="2:64" s="164" customFormat="1">
      <c r="B139" s="224"/>
      <c r="D139" s="225" t="s">
        <v>166</v>
      </c>
      <c r="E139" s="226" t="s">
        <v>3</v>
      </c>
      <c r="F139" s="227" t="s">
        <v>216</v>
      </c>
      <c r="H139" s="226" t="s">
        <v>3</v>
      </c>
      <c r="K139" s="224"/>
      <c r="L139" s="228"/>
      <c r="S139" s="229"/>
      <c r="AS139" s="226" t="s">
        <v>166</v>
      </c>
      <c r="AT139" s="226" t="s">
        <v>76</v>
      </c>
      <c r="AU139" s="164" t="s">
        <v>74</v>
      </c>
      <c r="AV139" s="164" t="s">
        <v>27</v>
      </c>
      <c r="AW139" s="164" t="s">
        <v>67</v>
      </c>
      <c r="AX139" s="226" t="s">
        <v>157</v>
      </c>
    </row>
    <row r="140" spans="2:64" s="164" customFormat="1">
      <c r="B140" s="224"/>
      <c r="D140" s="225" t="s">
        <v>166</v>
      </c>
      <c r="E140" s="226" t="s">
        <v>3</v>
      </c>
      <c r="F140" s="227" t="s">
        <v>223</v>
      </c>
      <c r="H140" s="226" t="s">
        <v>3</v>
      </c>
      <c r="K140" s="224"/>
      <c r="L140" s="228"/>
      <c r="S140" s="229"/>
      <c r="AS140" s="226" t="s">
        <v>166</v>
      </c>
      <c r="AT140" s="226" t="s">
        <v>76</v>
      </c>
      <c r="AU140" s="164" t="s">
        <v>74</v>
      </c>
      <c r="AV140" s="164" t="s">
        <v>27</v>
      </c>
      <c r="AW140" s="164" t="s">
        <v>67</v>
      </c>
      <c r="AX140" s="226" t="s">
        <v>157</v>
      </c>
    </row>
    <row r="141" spans="2:64" s="165" customFormat="1">
      <c r="B141" s="230"/>
      <c r="D141" s="225" t="s">
        <v>166</v>
      </c>
      <c r="E141" s="231" t="s">
        <v>3</v>
      </c>
      <c r="F141" s="232" t="s">
        <v>224</v>
      </c>
      <c r="H141" s="233">
        <v>11.025</v>
      </c>
      <c r="K141" s="230"/>
      <c r="L141" s="234"/>
      <c r="S141" s="235"/>
      <c r="AS141" s="231" t="s">
        <v>166</v>
      </c>
      <c r="AT141" s="231" t="s">
        <v>76</v>
      </c>
      <c r="AU141" s="165" t="s">
        <v>76</v>
      </c>
      <c r="AV141" s="165" t="s">
        <v>27</v>
      </c>
      <c r="AW141" s="165" t="s">
        <v>67</v>
      </c>
      <c r="AX141" s="231" t="s">
        <v>157</v>
      </c>
    </row>
    <row r="142" spans="2:64" s="165" customFormat="1">
      <c r="B142" s="230"/>
      <c r="D142" s="225" t="s">
        <v>166</v>
      </c>
      <c r="E142" s="231" t="s">
        <v>3</v>
      </c>
      <c r="F142" s="232" t="s">
        <v>225</v>
      </c>
      <c r="H142" s="233">
        <v>3.6890000000000001</v>
      </c>
      <c r="K142" s="230"/>
      <c r="L142" s="234"/>
      <c r="S142" s="235"/>
      <c r="AS142" s="231" t="s">
        <v>166</v>
      </c>
      <c r="AT142" s="231" t="s">
        <v>76</v>
      </c>
      <c r="AU142" s="165" t="s">
        <v>76</v>
      </c>
      <c r="AV142" s="165" t="s">
        <v>27</v>
      </c>
      <c r="AW142" s="165" t="s">
        <v>67</v>
      </c>
      <c r="AX142" s="231" t="s">
        <v>157</v>
      </c>
    </row>
    <row r="143" spans="2:64" s="165" customFormat="1">
      <c r="B143" s="230"/>
      <c r="D143" s="225" t="s">
        <v>166</v>
      </c>
      <c r="E143" s="231" t="s">
        <v>3</v>
      </c>
      <c r="F143" s="232" t="s">
        <v>226</v>
      </c>
      <c r="H143" s="233">
        <v>3.36</v>
      </c>
      <c r="K143" s="230"/>
      <c r="L143" s="234"/>
      <c r="S143" s="235"/>
      <c r="AS143" s="231" t="s">
        <v>166</v>
      </c>
      <c r="AT143" s="231" t="s">
        <v>76</v>
      </c>
      <c r="AU143" s="165" t="s">
        <v>76</v>
      </c>
      <c r="AV143" s="165" t="s">
        <v>27</v>
      </c>
      <c r="AW143" s="165" t="s">
        <v>67</v>
      </c>
      <c r="AX143" s="231" t="s">
        <v>157</v>
      </c>
    </row>
    <row r="144" spans="2:64" s="165" customFormat="1">
      <c r="B144" s="230"/>
      <c r="D144" s="225" t="s">
        <v>166</v>
      </c>
      <c r="E144" s="231" t="s">
        <v>3</v>
      </c>
      <c r="F144" s="232" t="s">
        <v>227</v>
      </c>
      <c r="H144" s="233">
        <v>4.76</v>
      </c>
      <c r="K144" s="230"/>
      <c r="L144" s="234"/>
      <c r="S144" s="235"/>
      <c r="AS144" s="231" t="s">
        <v>166</v>
      </c>
      <c r="AT144" s="231" t="s">
        <v>76</v>
      </c>
      <c r="AU144" s="165" t="s">
        <v>76</v>
      </c>
      <c r="AV144" s="165" t="s">
        <v>27</v>
      </c>
      <c r="AW144" s="165" t="s">
        <v>67</v>
      </c>
      <c r="AX144" s="231" t="s">
        <v>157</v>
      </c>
    </row>
    <row r="145" spans="2:64" s="165" customFormat="1">
      <c r="B145" s="230"/>
      <c r="D145" s="225" t="s">
        <v>166</v>
      </c>
      <c r="E145" s="231" t="s">
        <v>3</v>
      </c>
      <c r="F145" s="232" t="s">
        <v>228</v>
      </c>
      <c r="H145" s="233">
        <v>7.2</v>
      </c>
      <c r="K145" s="230"/>
      <c r="L145" s="234"/>
      <c r="S145" s="235"/>
      <c r="AS145" s="231" t="s">
        <v>166</v>
      </c>
      <c r="AT145" s="231" t="s">
        <v>76</v>
      </c>
      <c r="AU145" s="165" t="s">
        <v>76</v>
      </c>
      <c r="AV145" s="165" t="s">
        <v>27</v>
      </c>
      <c r="AW145" s="165" t="s">
        <v>67</v>
      </c>
      <c r="AX145" s="231" t="s">
        <v>157</v>
      </c>
    </row>
    <row r="146" spans="2:64" s="165" customFormat="1">
      <c r="B146" s="230"/>
      <c r="D146" s="225" t="s">
        <v>166</v>
      </c>
      <c r="E146" s="231" t="s">
        <v>3</v>
      </c>
      <c r="F146" s="232" t="s">
        <v>229</v>
      </c>
      <c r="H146" s="233">
        <v>16.116</v>
      </c>
      <c r="K146" s="230"/>
      <c r="L146" s="234"/>
      <c r="S146" s="235"/>
      <c r="AS146" s="231" t="s">
        <v>166</v>
      </c>
      <c r="AT146" s="231" t="s">
        <v>76</v>
      </c>
      <c r="AU146" s="165" t="s">
        <v>76</v>
      </c>
      <c r="AV146" s="165" t="s">
        <v>27</v>
      </c>
      <c r="AW146" s="165" t="s">
        <v>67</v>
      </c>
      <c r="AX146" s="231" t="s">
        <v>157</v>
      </c>
    </row>
    <row r="147" spans="2:64" s="166" customFormat="1">
      <c r="B147" s="236"/>
      <c r="D147" s="225" t="s">
        <v>166</v>
      </c>
      <c r="E147" s="237" t="s">
        <v>3</v>
      </c>
      <c r="F147" s="238" t="s">
        <v>171</v>
      </c>
      <c r="H147" s="239">
        <v>46.15</v>
      </c>
      <c r="K147" s="236"/>
      <c r="L147" s="240"/>
      <c r="S147" s="241"/>
      <c r="AS147" s="237" t="s">
        <v>166</v>
      </c>
      <c r="AT147" s="237" t="s">
        <v>76</v>
      </c>
      <c r="AU147" s="166" t="s">
        <v>164</v>
      </c>
      <c r="AV147" s="166" t="s">
        <v>27</v>
      </c>
      <c r="AW147" s="166" t="s">
        <v>74</v>
      </c>
      <c r="AX147" s="237" t="s">
        <v>157</v>
      </c>
    </row>
    <row r="148" spans="2:64" s="1" customFormat="1" ht="16.5" customHeight="1">
      <c r="B148" s="21"/>
      <c r="C148" s="212" t="s">
        <v>230</v>
      </c>
      <c r="D148" s="212" t="s">
        <v>160</v>
      </c>
      <c r="E148" s="213" t="s">
        <v>231</v>
      </c>
      <c r="F148" s="214" t="s">
        <v>232</v>
      </c>
      <c r="G148" s="215" t="s">
        <v>163</v>
      </c>
      <c r="H148" s="216">
        <v>5</v>
      </c>
      <c r="I148" s="163">
        <v>0</v>
      </c>
      <c r="J148" s="217">
        <f>ROUND(I148*H148,2)</f>
        <v>0</v>
      </c>
      <c r="K148" s="21"/>
      <c r="L148" s="218" t="s">
        <v>3</v>
      </c>
      <c r="M148" s="219" t="s">
        <v>38</v>
      </c>
      <c r="N148" s="220">
        <v>6.3E-2</v>
      </c>
      <c r="O148" s="220">
        <f>N148*H148</f>
        <v>0.315</v>
      </c>
      <c r="P148" s="220">
        <v>0</v>
      </c>
      <c r="Q148" s="220">
        <f>P148*H148</f>
        <v>0</v>
      </c>
      <c r="R148" s="220">
        <v>0</v>
      </c>
      <c r="S148" s="221">
        <f>R148*H148</f>
        <v>0</v>
      </c>
      <c r="AQ148" s="222" t="s">
        <v>164</v>
      </c>
      <c r="AS148" s="222" t="s">
        <v>160</v>
      </c>
      <c r="AT148" s="222" t="s">
        <v>76</v>
      </c>
      <c r="AX148" s="10" t="s">
        <v>157</v>
      </c>
      <c r="BD148" s="223">
        <f>IF(M148="základní",J148,0)</f>
        <v>0</v>
      </c>
      <c r="BE148" s="223">
        <f>IF(M148="snížená",J148,0)</f>
        <v>0</v>
      </c>
      <c r="BF148" s="223">
        <f>IF(M148="zákl. přenesená",J148,0)</f>
        <v>0</v>
      </c>
      <c r="BG148" s="223">
        <f>IF(M148="sníž. přenesená",J148,0)</f>
        <v>0</v>
      </c>
      <c r="BH148" s="223">
        <f>IF(M148="nulová",J148,0)</f>
        <v>0</v>
      </c>
      <c r="BI148" s="10" t="s">
        <v>74</v>
      </c>
      <c r="BJ148" s="223">
        <f>ROUND(I148*H148,2)</f>
        <v>0</v>
      </c>
      <c r="BK148" s="10" t="s">
        <v>164</v>
      </c>
      <c r="BL148" s="222" t="s">
        <v>233</v>
      </c>
    </row>
    <row r="149" spans="2:64" s="1" customFormat="1">
      <c r="B149" s="21"/>
      <c r="D149" s="243" t="s">
        <v>175</v>
      </c>
      <c r="F149" s="244" t="s">
        <v>234</v>
      </c>
      <c r="K149" s="21"/>
      <c r="L149" s="245"/>
      <c r="S149" s="40"/>
      <c r="AS149" s="10" t="s">
        <v>175</v>
      </c>
      <c r="AT149" s="10" t="s">
        <v>76</v>
      </c>
    </row>
    <row r="150" spans="2:64" s="165" customFormat="1">
      <c r="B150" s="230"/>
      <c r="D150" s="225" t="s">
        <v>166</v>
      </c>
      <c r="E150" s="231" t="s">
        <v>3</v>
      </c>
      <c r="F150" s="232" t="s">
        <v>235</v>
      </c>
      <c r="H150" s="233">
        <v>5</v>
      </c>
      <c r="K150" s="230"/>
      <c r="L150" s="234"/>
      <c r="S150" s="235"/>
      <c r="AS150" s="231" t="s">
        <v>166</v>
      </c>
      <c r="AT150" s="231" t="s">
        <v>76</v>
      </c>
      <c r="AU150" s="165" t="s">
        <v>76</v>
      </c>
      <c r="AV150" s="165" t="s">
        <v>27</v>
      </c>
      <c r="AW150" s="165" t="s">
        <v>74</v>
      </c>
      <c r="AX150" s="231" t="s">
        <v>157</v>
      </c>
    </row>
    <row r="151" spans="2:64" s="1" customFormat="1" ht="16.5" customHeight="1">
      <c r="B151" s="21"/>
      <c r="C151" s="212" t="s">
        <v>236</v>
      </c>
      <c r="D151" s="212" t="s">
        <v>160</v>
      </c>
      <c r="E151" s="213" t="s">
        <v>237</v>
      </c>
      <c r="F151" s="214" t="s">
        <v>238</v>
      </c>
      <c r="G151" s="215" t="s">
        <v>163</v>
      </c>
      <c r="H151" s="216">
        <v>240.45</v>
      </c>
      <c r="I151" s="163">
        <v>0</v>
      </c>
      <c r="J151" s="217">
        <f>ROUND(I151*H151,2)</f>
        <v>0</v>
      </c>
      <c r="K151" s="21"/>
      <c r="L151" s="218" t="s">
        <v>3</v>
      </c>
      <c r="M151" s="219" t="s">
        <v>38</v>
      </c>
      <c r="N151" s="220">
        <v>4.8000000000000001E-2</v>
      </c>
      <c r="O151" s="220">
        <f>N151*H151</f>
        <v>11.541599999999999</v>
      </c>
      <c r="P151" s="220">
        <v>1.3999999999999999E-4</v>
      </c>
      <c r="Q151" s="220">
        <f>P151*H151</f>
        <v>3.3662999999999998E-2</v>
      </c>
      <c r="R151" s="220">
        <v>0</v>
      </c>
      <c r="S151" s="221">
        <f>R151*H151</f>
        <v>0</v>
      </c>
      <c r="AQ151" s="222" t="s">
        <v>164</v>
      </c>
      <c r="AS151" s="222" t="s">
        <v>160</v>
      </c>
      <c r="AT151" s="222" t="s">
        <v>76</v>
      </c>
      <c r="AX151" s="10" t="s">
        <v>157</v>
      </c>
      <c r="BD151" s="223">
        <f>IF(M151="základní",J151,0)</f>
        <v>0</v>
      </c>
      <c r="BE151" s="223">
        <f>IF(M151="snížená",J151,0)</f>
        <v>0</v>
      </c>
      <c r="BF151" s="223">
        <f>IF(M151="zákl. přenesená",J151,0)</f>
        <v>0</v>
      </c>
      <c r="BG151" s="223">
        <f>IF(M151="sníž. přenesená",J151,0)</f>
        <v>0</v>
      </c>
      <c r="BH151" s="223">
        <f>IF(M151="nulová",J151,0)</f>
        <v>0</v>
      </c>
      <c r="BI151" s="10" t="s">
        <v>74</v>
      </c>
      <c r="BJ151" s="223">
        <f>ROUND(I151*H151,2)</f>
        <v>0</v>
      </c>
      <c r="BK151" s="10" t="s">
        <v>164</v>
      </c>
      <c r="BL151" s="222" t="s">
        <v>239</v>
      </c>
    </row>
    <row r="152" spans="2:64" s="165" customFormat="1">
      <c r="B152" s="230"/>
      <c r="D152" s="225" t="s">
        <v>166</v>
      </c>
      <c r="E152" s="231" t="s">
        <v>3</v>
      </c>
      <c r="F152" s="232" t="s">
        <v>99</v>
      </c>
      <c r="H152" s="233">
        <v>240.45</v>
      </c>
      <c r="K152" s="230"/>
      <c r="L152" s="234"/>
      <c r="S152" s="235"/>
      <c r="AS152" s="231" t="s">
        <v>166</v>
      </c>
      <c r="AT152" s="231" t="s">
        <v>76</v>
      </c>
      <c r="AU152" s="165" t="s">
        <v>76</v>
      </c>
      <c r="AV152" s="165" t="s">
        <v>27</v>
      </c>
      <c r="AW152" s="165" t="s">
        <v>74</v>
      </c>
      <c r="AX152" s="231" t="s">
        <v>157</v>
      </c>
    </row>
    <row r="153" spans="2:64" s="1" customFormat="1" ht="16.5" customHeight="1">
      <c r="B153" s="21"/>
      <c r="C153" s="212" t="s">
        <v>240</v>
      </c>
      <c r="D153" s="212" t="s">
        <v>160</v>
      </c>
      <c r="E153" s="213" t="s">
        <v>241</v>
      </c>
      <c r="F153" s="214" t="s">
        <v>242</v>
      </c>
      <c r="G153" s="215" t="s">
        <v>163</v>
      </c>
      <c r="H153" s="216">
        <v>13.242000000000001</v>
      </c>
      <c r="I153" s="163">
        <v>0</v>
      </c>
      <c r="J153" s="217">
        <f>ROUND(I153*H153,2)</f>
        <v>0</v>
      </c>
      <c r="K153" s="21"/>
      <c r="L153" s="218" t="s">
        <v>3</v>
      </c>
      <c r="M153" s="219" t="s">
        <v>38</v>
      </c>
      <c r="N153" s="220">
        <v>5.5E-2</v>
      </c>
      <c r="O153" s="220">
        <f>N153*H153</f>
        <v>0.72831000000000001</v>
      </c>
      <c r="P153" s="220">
        <v>1.3999999999999999E-4</v>
      </c>
      <c r="Q153" s="220">
        <f>P153*H153</f>
        <v>1.85388E-3</v>
      </c>
      <c r="R153" s="220">
        <v>0</v>
      </c>
      <c r="S153" s="221">
        <f>R153*H153</f>
        <v>0</v>
      </c>
      <c r="AQ153" s="222" t="s">
        <v>164</v>
      </c>
      <c r="AS153" s="222" t="s">
        <v>160</v>
      </c>
      <c r="AT153" s="222" t="s">
        <v>76</v>
      </c>
      <c r="AX153" s="10" t="s">
        <v>157</v>
      </c>
      <c r="BD153" s="223">
        <f>IF(M153="základní",J153,0)</f>
        <v>0</v>
      </c>
      <c r="BE153" s="223">
        <f>IF(M153="snížená",J153,0)</f>
        <v>0</v>
      </c>
      <c r="BF153" s="223">
        <f>IF(M153="zákl. přenesená",J153,0)</f>
        <v>0</v>
      </c>
      <c r="BG153" s="223">
        <f>IF(M153="sníž. přenesená",J153,0)</f>
        <v>0</v>
      </c>
      <c r="BH153" s="223">
        <f>IF(M153="nulová",J153,0)</f>
        <v>0</v>
      </c>
      <c r="BI153" s="10" t="s">
        <v>74</v>
      </c>
      <c r="BJ153" s="223">
        <f>ROUND(I153*H153,2)</f>
        <v>0</v>
      </c>
      <c r="BK153" s="10" t="s">
        <v>164</v>
      </c>
      <c r="BL153" s="222" t="s">
        <v>243</v>
      </c>
    </row>
    <row r="154" spans="2:64" s="1" customFormat="1">
      <c r="B154" s="21"/>
      <c r="D154" s="243" t="s">
        <v>175</v>
      </c>
      <c r="F154" s="244" t="s">
        <v>244</v>
      </c>
      <c r="K154" s="21"/>
      <c r="L154" s="245"/>
      <c r="S154" s="40"/>
      <c r="AS154" s="10" t="s">
        <v>175</v>
      </c>
      <c r="AT154" s="10" t="s">
        <v>76</v>
      </c>
    </row>
    <row r="155" spans="2:64" s="164" customFormat="1">
      <c r="B155" s="224"/>
      <c r="D155" s="225" t="s">
        <v>166</v>
      </c>
      <c r="E155" s="226" t="s">
        <v>3</v>
      </c>
      <c r="F155" s="227" t="s">
        <v>167</v>
      </c>
      <c r="H155" s="226" t="s">
        <v>3</v>
      </c>
      <c r="K155" s="224"/>
      <c r="L155" s="228"/>
      <c r="S155" s="229"/>
      <c r="AS155" s="226" t="s">
        <v>166</v>
      </c>
      <c r="AT155" s="226" t="s">
        <v>76</v>
      </c>
      <c r="AU155" s="164" t="s">
        <v>74</v>
      </c>
      <c r="AV155" s="164" t="s">
        <v>27</v>
      </c>
      <c r="AW155" s="164" t="s">
        <v>67</v>
      </c>
      <c r="AX155" s="226" t="s">
        <v>157</v>
      </c>
    </row>
    <row r="156" spans="2:64" s="164" customFormat="1">
      <c r="B156" s="224"/>
      <c r="D156" s="225" t="s">
        <v>166</v>
      </c>
      <c r="E156" s="226" t="s">
        <v>3</v>
      </c>
      <c r="F156" s="227" t="s">
        <v>245</v>
      </c>
      <c r="H156" s="226" t="s">
        <v>3</v>
      </c>
      <c r="K156" s="224"/>
      <c r="L156" s="228"/>
      <c r="S156" s="229"/>
      <c r="AS156" s="226" t="s">
        <v>166</v>
      </c>
      <c r="AT156" s="226" t="s">
        <v>76</v>
      </c>
      <c r="AU156" s="164" t="s">
        <v>74</v>
      </c>
      <c r="AV156" s="164" t="s">
        <v>27</v>
      </c>
      <c r="AW156" s="164" t="s">
        <v>67</v>
      </c>
      <c r="AX156" s="226" t="s">
        <v>157</v>
      </c>
    </row>
    <row r="157" spans="2:64" s="165" customFormat="1">
      <c r="B157" s="230"/>
      <c r="D157" s="225" t="s">
        <v>166</v>
      </c>
      <c r="E157" s="231" t="s">
        <v>3</v>
      </c>
      <c r="F157" s="232" t="s">
        <v>246</v>
      </c>
      <c r="H157" s="233">
        <v>6.1020000000000003</v>
      </c>
      <c r="K157" s="230"/>
      <c r="L157" s="234"/>
      <c r="S157" s="235"/>
      <c r="AS157" s="231" t="s">
        <v>166</v>
      </c>
      <c r="AT157" s="231" t="s">
        <v>76</v>
      </c>
      <c r="AU157" s="165" t="s">
        <v>76</v>
      </c>
      <c r="AV157" s="165" t="s">
        <v>27</v>
      </c>
      <c r="AW157" s="165" t="s">
        <v>67</v>
      </c>
      <c r="AX157" s="231" t="s">
        <v>157</v>
      </c>
    </row>
    <row r="158" spans="2:64" s="165" customFormat="1">
      <c r="B158" s="230"/>
      <c r="D158" s="225" t="s">
        <v>166</v>
      </c>
      <c r="E158" s="231" t="s">
        <v>3</v>
      </c>
      <c r="F158" s="232" t="s">
        <v>247</v>
      </c>
      <c r="H158" s="233">
        <v>4.5599999999999996</v>
      </c>
      <c r="K158" s="230"/>
      <c r="L158" s="234"/>
      <c r="S158" s="235"/>
      <c r="AS158" s="231" t="s">
        <v>166</v>
      </c>
      <c r="AT158" s="231" t="s">
        <v>76</v>
      </c>
      <c r="AU158" s="165" t="s">
        <v>76</v>
      </c>
      <c r="AV158" s="165" t="s">
        <v>27</v>
      </c>
      <c r="AW158" s="165" t="s">
        <v>67</v>
      </c>
      <c r="AX158" s="231" t="s">
        <v>157</v>
      </c>
    </row>
    <row r="159" spans="2:64" s="165" customFormat="1">
      <c r="B159" s="230"/>
      <c r="D159" s="225" t="s">
        <v>166</v>
      </c>
      <c r="E159" s="231" t="s">
        <v>3</v>
      </c>
      <c r="F159" s="232" t="s">
        <v>248</v>
      </c>
      <c r="H159" s="233">
        <v>2.58</v>
      </c>
      <c r="K159" s="230"/>
      <c r="L159" s="234"/>
      <c r="S159" s="235"/>
      <c r="AS159" s="231" t="s">
        <v>166</v>
      </c>
      <c r="AT159" s="231" t="s">
        <v>76</v>
      </c>
      <c r="AU159" s="165" t="s">
        <v>76</v>
      </c>
      <c r="AV159" s="165" t="s">
        <v>27</v>
      </c>
      <c r="AW159" s="165" t="s">
        <v>67</v>
      </c>
      <c r="AX159" s="231" t="s">
        <v>157</v>
      </c>
    </row>
    <row r="160" spans="2:64" s="166" customFormat="1">
      <c r="B160" s="236"/>
      <c r="D160" s="225" t="s">
        <v>166</v>
      </c>
      <c r="E160" s="237" t="s">
        <v>3</v>
      </c>
      <c r="F160" s="238" t="s">
        <v>171</v>
      </c>
      <c r="H160" s="239">
        <v>13.242000000000001</v>
      </c>
      <c r="K160" s="236"/>
      <c r="L160" s="240"/>
      <c r="S160" s="241"/>
      <c r="AS160" s="237" t="s">
        <v>166</v>
      </c>
      <c r="AT160" s="237" t="s">
        <v>76</v>
      </c>
      <c r="AU160" s="166" t="s">
        <v>164</v>
      </c>
      <c r="AV160" s="166" t="s">
        <v>27</v>
      </c>
      <c r="AW160" s="166" t="s">
        <v>74</v>
      </c>
      <c r="AX160" s="237" t="s">
        <v>157</v>
      </c>
    </row>
    <row r="161" spans="2:64" s="1" customFormat="1" ht="16.5" customHeight="1">
      <c r="B161" s="21"/>
      <c r="C161" s="212" t="s">
        <v>249</v>
      </c>
      <c r="D161" s="212" t="s">
        <v>160</v>
      </c>
      <c r="E161" s="213" t="s">
        <v>250</v>
      </c>
      <c r="F161" s="214" t="s">
        <v>251</v>
      </c>
      <c r="G161" s="215" t="s">
        <v>252</v>
      </c>
      <c r="H161" s="216">
        <v>72</v>
      </c>
      <c r="I161" s="163">
        <v>0</v>
      </c>
      <c r="J161" s="217">
        <f>ROUND(I161*H161,2)</f>
        <v>0</v>
      </c>
      <c r="K161" s="21"/>
      <c r="L161" s="218" t="s">
        <v>3</v>
      </c>
      <c r="M161" s="219" t="s">
        <v>38</v>
      </c>
      <c r="N161" s="220">
        <v>0.15</v>
      </c>
      <c r="O161" s="220">
        <f>N161*H161</f>
        <v>10.799999999999999</v>
      </c>
      <c r="P161" s="220">
        <v>0</v>
      </c>
      <c r="Q161" s="220">
        <f>P161*H161</f>
        <v>0</v>
      </c>
      <c r="R161" s="220">
        <v>0</v>
      </c>
      <c r="S161" s="221">
        <f>R161*H161</f>
        <v>0</v>
      </c>
      <c r="AQ161" s="222" t="s">
        <v>164</v>
      </c>
      <c r="AS161" s="222" t="s">
        <v>160</v>
      </c>
      <c r="AT161" s="222" t="s">
        <v>76</v>
      </c>
      <c r="AX161" s="10" t="s">
        <v>157</v>
      </c>
      <c r="BD161" s="223">
        <f>IF(M161="základní",J161,0)</f>
        <v>0</v>
      </c>
      <c r="BE161" s="223">
        <f>IF(M161="snížená",J161,0)</f>
        <v>0</v>
      </c>
      <c r="BF161" s="223">
        <f>IF(M161="zákl. přenesená",J161,0)</f>
        <v>0</v>
      </c>
      <c r="BG161" s="223">
        <f>IF(M161="sníž. přenesená",J161,0)</f>
        <v>0</v>
      </c>
      <c r="BH161" s="223">
        <f>IF(M161="nulová",J161,0)</f>
        <v>0</v>
      </c>
      <c r="BI161" s="10" t="s">
        <v>74</v>
      </c>
      <c r="BJ161" s="223">
        <f>ROUND(I161*H161,2)</f>
        <v>0</v>
      </c>
      <c r="BK161" s="10" t="s">
        <v>164</v>
      </c>
      <c r="BL161" s="222" t="s">
        <v>253</v>
      </c>
    </row>
    <row r="162" spans="2:64" s="165" customFormat="1">
      <c r="B162" s="230"/>
      <c r="D162" s="225" t="s">
        <v>166</v>
      </c>
      <c r="E162" s="231" t="s">
        <v>3</v>
      </c>
      <c r="F162" s="232" t="s">
        <v>254</v>
      </c>
      <c r="H162" s="233">
        <v>72</v>
      </c>
      <c r="K162" s="230"/>
      <c r="L162" s="234"/>
      <c r="S162" s="235"/>
      <c r="AS162" s="231" t="s">
        <v>166</v>
      </c>
      <c r="AT162" s="231" t="s">
        <v>76</v>
      </c>
      <c r="AU162" s="165" t="s">
        <v>76</v>
      </c>
      <c r="AV162" s="165" t="s">
        <v>27</v>
      </c>
      <c r="AW162" s="165" t="s">
        <v>74</v>
      </c>
      <c r="AX162" s="231" t="s">
        <v>157</v>
      </c>
    </row>
    <row r="163" spans="2:64" s="1" customFormat="1" ht="16.5" customHeight="1">
      <c r="B163" s="21"/>
      <c r="C163" s="212" t="s">
        <v>9</v>
      </c>
      <c r="D163" s="212" t="s">
        <v>160</v>
      </c>
      <c r="E163" s="213" t="s">
        <v>255</v>
      </c>
      <c r="F163" s="214" t="s">
        <v>256</v>
      </c>
      <c r="G163" s="215" t="s">
        <v>163</v>
      </c>
      <c r="H163" s="216">
        <v>141.54</v>
      </c>
      <c r="I163" s="163">
        <v>0</v>
      </c>
      <c r="J163" s="217">
        <f>ROUND(I163*H163,2)</f>
        <v>0</v>
      </c>
      <c r="K163" s="21"/>
      <c r="L163" s="218" t="s">
        <v>3</v>
      </c>
      <c r="M163" s="219" t="s">
        <v>38</v>
      </c>
      <c r="N163" s="220">
        <v>0.01</v>
      </c>
      <c r="O163" s="220">
        <f>N163*H163</f>
        <v>1.4154</v>
      </c>
      <c r="P163" s="220">
        <v>0</v>
      </c>
      <c r="Q163" s="220">
        <f>P163*H163</f>
        <v>0</v>
      </c>
      <c r="R163" s="220">
        <v>2E-3</v>
      </c>
      <c r="S163" s="221">
        <f>R163*H163</f>
        <v>0.28308</v>
      </c>
      <c r="AQ163" s="222" t="s">
        <v>164</v>
      </c>
      <c r="AS163" s="222" t="s">
        <v>160</v>
      </c>
      <c r="AT163" s="222" t="s">
        <v>76</v>
      </c>
      <c r="AX163" s="10" t="s">
        <v>157</v>
      </c>
      <c r="BD163" s="223">
        <f>IF(M163="základní",J163,0)</f>
        <v>0</v>
      </c>
      <c r="BE163" s="223">
        <f>IF(M163="snížená",J163,0)</f>
        <v>0</v>
      </c>
      <c r="BF163" s="223">
        <f>IF(M163="zákl. přenesená",J163,0)</f>
        <v>0</v>
      </c>
      <c r="BG163" s="223">
        <f>IF(M163="sníž. přenesená",J163,0)</f>
        <v>0</v>
      </c>
      <c r="BH163" s="223">
        <f>IF(M163="nulová",J163,0)</f>
        <v>0</v>
      </c>
      <c r="BI163" s="10" t="s">
        <v>74</v>
      </c>
      <c r="BJ163" s="223">
        <f>ROUND(I163*H163,2)</f>
        <v>0</v>
      </c>
      <c r="BK163" s="10" t="s">
        <v>164</v>
      </c>
      <c r="BL163" s="222" t="s">
        <v>257</v>
      </c>
    </row>
    <row r="164" spans="2:64" s="1" customFormat="1">
      <c r="B164" s="21"/>
      <c r="D164" s="243" t="s">
        <v>175</v>
      </c>
      <c r="F164" s="244" t="s">
        <v>258</v>
      </c>
      <c r="K164" s="21"/>
      <c r="L164" s="245"/>
      <c r="S164" s="40"/>
      <c r="AS164" s="10" t="s">
        <v>175</v>
      </c>
      <c r="AT164" s="10" t="s">
        <v>76</v>
      </c>
    </row>
    <row r="165" spans="2:64" s="164" customFormat="1">
      <c r="B165" s="224"/>
      <c r="D165" s="225" t="s">
        <v>166</v>
      </c>
      <c r="E165" s="226" t="s">
        <v>3</v>
      </c>
      <c r="F165" s="227" t="s">
        <v>167</v>
      </c>
      <c r="H165" s="226" t="s">
        <v>3</v>
      </c>
      <c r="K165" s="224"/>
      <c r="L165" s="228"/>
      <c r="S165" s="229"/>
      <c r="AS165" s="226" t="s">
        <v>166</v>
      </c>
      <c r="AT165" s="226" t="s">
        <v>76</v>
      </c>
      <c r="AU165" s="164" t="s">
        <v>74</v>
      </c>
      <c r="AV165" s="164" t="s">
        <v>27</v>
      </c>
      <c r="AW165" s="164" t="s">
        <v>67</v>
      </c>
      <c r="AX165" s="226" t="s">
        <v>157</v>
      </c>
    </row>
    <row r="166" spans="2:64" s="164" customFormat="1">
      <c r="B166" s="224"/>
      <c r="D166" s="225" t="s">
        <v>166</v>
      </c>
      <c r="E166" s="226" t="s">
        <v>3</v>
      </c>
      <c r="F166" s="227" t="s">
        <v>259</v>
      </c>
      <c r="H166" s="226" t="s">
        <v>3</v>
      </c>
      <c r="K166" s="224"/>
      <c r="L166" s="228"/>
      <c r="S166" s="229"/>
      <c r="AS166" s="226" t="s">
        <v>166</v>
      </c>
      <c r="AT166" s="226" t="s">
        <v>76</v>
      </c>
      <c r="AU166" s="164" t="s">
        <v>74</v>
      </c>
      <c r="AV166" s="164" t="s">
        <v>27</v>
      </c>
      <c r="AW166" s="164" t="s">
        <v>67</v>
      </c>
      <c r="AX166" s="226" t="s">
        <v>157</v>
      </c>
    </row>
    <row r="167" spans="2:64" s="165" customFormat="1">
      <c r="B167" s="230"/>
      <c r="D167" s="225" t="s">
        <v>166</v>
      </c>
      <c r="E167" s="231" t="s">
        <v>3</v>
      </c>
      <c r="F167" s="232" t="s">
        <v>260</v>
      </c>
      <c r="H167" s="233">
        <v>71.569999999999993</v>
      </c>
      <c r="K167" s="230"/>
      <c r="L167" s="234"/>
      <c r="S167" s="235"/>
      <c r="AS167" s="231" t="s">
        <v>166</v>
      </c>
      <c r="AT167" s="231" t="s">
        <v>76</v>
      </c>
      <c r="AU167" s="165" t="s">
        <v>76</v>
      </c>
      <c r="AV167" s="165" t="s">
        <v>27</v>
      </c>
      <c r="AW167" s="165" t="s">
        <v>67</v>
      </c>
      <c r="AX167" s="231" t="s">
        <v>157</v>
      </c>
    </row>
    <row r="168" spans="2:64" s="165" customFormat="1">
      <c r="B168" s="230"/>
      <c r="D168" s="225" t="s">
        <v>166</v>
      </c>
      <c r="E168" s="231" t="s">
        <v>3</v>
      </c>
      <c r="F168" s="232" t="s">
        <v>261</v>
      </c>
      <c r="H168" s="233">
        <v>63.63</v>
      </c>
      <c r="K168" s="230"/>
      <c r="L168" s="234"/>
      <c r="S168" s="235"/>
      <c r="AS168" s="231" t="s">
        <v>166</v>
      </c>
      <c r="AT168" s="231" t="s">
        <v>76</v>
      </c>
      <c r="AU168" s="165" t="s">
        <v>76</v>
      </c>
      <c r="AV168" s="165" t="s">
        <v>27</v>
      </c>
      <c r="AW168" s="165" t="s">
        <v>67</v>
      </c>
      <c r="AX168" s="231" t="s">
        <v>157</v>
      </c>
    </row>
    <row r="169" spans="2:64" s="165" customFormat="1">
      <c r="B169" s="230"/>
      <c r="D169" s="225" t="s">
        <v>166</v>
      </c>
      <c r="E169" s="231" t="s">
        <v>3</v>
      </c>
      <c r="F169" s="232" t="s">
        <v>262</v>
      </c>
      <c r="H169" s="233">
        <v>11.34</v>
      </c>
      <c r="K169" s="230"/>
      <c r="L169" s="234"/>
      <c r="S169" s="235"/>
      <c r="AS169" s="231" t="s">
        <v>166</v>
      </c>
      <c r="AT169" s="231" t="s">
        <v>76</v>
      </c>
      <c r="AU169" s="165" t="s">
        <v>76</v>
      </c>
      <c r="AV169" s="165" t="s">
        <v>27</v>
      </c>
      <c r="AW169" s="165" t="s">
        <v>67</v>
      </c>
      <c r="AX169" s="231" t="s">
        <v>157</v>
      </c>
    </row>
    <row r="170" spans="2:64" s="168" customFormat="1">
      <c r="B170" s="246"/>
      <c r="D170" s="225" t="s">
        <v>166</v>
      </c>
      <c r="E170" s="247" t="s">
        <v>3</v>
      </c>
      <c r="F170" s="248" t="s">
        <v>263</v>
      </c>
      <c r="H170" s="249">
        <v>146.54</v>
      </c>
      <c r="K170" s="246"/>
      <c r="L170" s="250"/>
      <c r="S170" s="251"/>
      <c r="AS170" s="247" t="s">
        <v>166</v>
      </c>
      <c r="AT170" s="247" t="s">
        <v>76</v>
      </c>
      <c r="AU170" s="168" t="s">
        <v>177</v>
      </c>
      <c r="AV170" s="168" t="s">
        <v>27</v>
      </c>
      <c r="AW170" s="168" t="s">
        <v>67</v>
      </c>
      <c r="AX170" s="247" t="s">
        <v>157</v>
      </c>
    </row>
    <row r="171" spans="2:64" s="165" customFormat="1">
      <c r="B171" s="230"/>
      <c r="D171" s="225" t="s">
        <v>166</v>
      </c>
      <c r="E171" s="231" t="s">
        <v>3</v>
      </c>
      <c r="F171" s="232" t="s">
        <v>264</v>
      </c>
      <c r="H171" s="233">
        <v>-5</v>
      </c>
      <c r="K171" s="230"/>
      <c r="L171" s="234"/>
      <c r="S171" s="235"/>
      <c r="AS171" s="231" t="s">
        <v>166</v>
      </c>
      <c r="AT171" s="231" t="s">
        <v>76</v>
      </c>
      <c r="AU171" s="165" t="s">
        <v>76</v>
      </c>
      <c r="AV171" s="165" t="s">
        <v>27</v>
      </c>
      <c r="AW171" s="165" t="s">
        <v>67</v>
      </c>
      <c r="AX171" s="231" t="s">
        <v>157</v>
      </c>
    </row>
    <row r="172" spans="2:64" s="168" customFormat="1">
      <c r="B172" s="246"/>
      <c r="D172" s="225" t="s">
        <v>166</v>
      </c>
      <c r="E172" s="247" t="s">
        <v>3</v>
      </c>
      <c r="F172" s="248" t="s">
        <v>263</v>
      </c>
      <c r="H172" s="249">
        <v>-5</v>
      </c>
      <c r="K172" s="246"/>
      <c r="L172" s="250"/>
      <c r="S172" s="251"/>
      <c r="AS172" s="247" t="s">
        <v>166</v>
      </c>
      <c r="AT172" s="247" t="s">
        <v>76</v>
      </c>
      <c r="AU172" s="168" t="s">
        <v>177</v>
      </c>
      <c r="AV172" s="168" t="s">
        <v>27</v>
      </c>
      <c r="AW172" s="168" t="s">
        <v>67</v>
      </c>
      <c r="AX172" s="247" t="s">
        <v>157</v>
      </c>
    </row>
    <row r="173" spans="2:64" s="166" customFormat="1">
      <c r="B173" s="236"/>
      <c r="D173" s="225" t="s">
        <v>166</v>
      </c>
      <c r="E173" s="237" t="s">
        <v>3</v>
      </c>
      <c r="F173" s="238" t="s">
        <v>171</v>
      </c>
      <c r="H173" s="239">
        <v>141.54</v>
      </c>
      <c r="K173" s="236"/>
      <c r="L173" s="240"/>
      <c r="S173" s="241"/>
      <c r="AS173" s="237" t="s">
        <v>166</v>
      </c>
      <c r="AT173" s="237" t="s">
        <v>76</v>
      </c>
      <c r="AU173" s="166" t="s">
        <v>164</v>
      </c>
      <c r="AV173" s="166" t="s">
        <v>27</v>
      </c>
      <c r="AW173" s="166" t="s">
        <v>74</v>
      </c>
      <c r="AX173" s="237" t="s">
        <v>157</v>
      </c>
    </row>
    <row r="174" spans="2:64" s="1" customFormat="1" ht="16.5" customHeight="1">
      <c r="B174" s="21"/>
      <c r="C174" s="212" t="s">
        <v>265</v>
      </c>
      <c r="D174" s="212" t="s">
        <v>160</v>
      </c>
      <c r="E174" s="213" t="s">
        <v>266</v>
      </c>
      <c r="F174" s="214" t="s">
        <v>267</v>
      </c>
      <c r="G174" s="215" t="s">
        <v>163</v>
      </c>
      <c r="H174" s="216">
        <v>5</v>
      </c>
      <c r="I174" s="163">
        <v>0</v>
      </c>
      <c r="J174" s="217">
        <f>ROUND(I174*H174,2)</f>
        <v>0</v>
      </c>
      <c r="K174" s="21"/>
      <c r="L174" s="218" t="s">
        <v>3</v>
      </c>
      <c r="M174" s="219" t="s">
        <v>38</v>
      </c>
      <c r="N174" s="220">
        <v>0.26</v>
      </c>
      <c r="O174" s="220">
        <f>N174*H174</f>
        <v>1.3</v>
      </c>
      <c r="P174" s="220">
        <v>0</v>
      </c>
      <c r="Q174" s="220">
        <f>P174*H174</f>
        <v>0</v>
      </c>
      <c r="R174" s="220">
        <v>4.5999999999999999E-2</v>
      </c>
      <c r="S174" s="221">
        <f>R174*H174</f>
        <v>0.22999999999999998</v>
      </c>
      <c r="AQ174" s="222" t="s">
        <v>164</v>
      </c>
      <c r="AS174" s="222" t="s">
        <v>160</v>
      </c>
      <c r="AT174" s="222" t="s">
        <v>76</v>
      </c>
      <c r="AX174" s="10" t="s">
        <v>157</v>
      </c>
      <c r="BD174" s="223">
        <f>IF(M174="základní",J174,0)</f>
        <v>0</v>
      </c>
      <c r="BE174" s="223">
        <f>IF(M174="snížená",J174,0)</f>
        <v>0</v>
      </c>
      <c r="BF174" s="223">
        <f>IF(M174="zákl. přenesená",J174,0)</f>
        <v>0</v>
      </c>
      <c r="BG174" s="223">
        <f>IF(M174="sníž. přenesená",J174,0)</f>
        <v>0</v>
      </c>
      <c r="BH174" s="223">
        <f>IF(M174="nulová",J174,0)</f>
        <v>0</v>
      </c>
      <c r="BI174" s="10" t="s">
        <v>74</v>
      </c>
      <c r="BJ174" s="223">
        <f>ROUND(I174*H174,2)</f>
        <v>0</v>
      </c>
      <c r="BK174" s="10" t="s">
        <v>164</v>
      </c>
      <c r="BL174" s="222" t="s">
        <v>268</v>
      </c>
    </row>
    <row r="175" spans="2:64" s="1" customFormat="1">
      <c r="B175" s="21"/>
      <c r="D175" s="243" t="s">
        <v>175</v>
      </c>
      <c r="F175" s="244" t="s">
        <v>269</v>
      </c>
      <c r="K175" s="21"/>
      <c r="L175" s="245"/>
      <c r="S175" s="40"/>
      <c r="AS175" s="10" t="s">
        <v>175</v>
      </c>
      <c r="AT175" s="10" t="s">
        <v>76</v>
      </c>
    </row>
    <row r="176" spans="2:64" s="164" customFormat="1">
      <c r="B176" s="224"/>
      <c r="D176" s="225" t="s">
        <v>166</v>
      </c>
      <c r="E176" s="226" t="s">
        <v>3</v>
      </c>
      <c r="F176" s="227" t="s">
        <v>167</v>
      </c>
      <c r="H176" s="226" t="s">
        <v>3</v>
      </c>
      <c r="K176" s="224"/>
      <c r="L176" s="228"/>
      <c r="S176" s="229"/>
      <c r="AS176" s="226" t="s">
        <v>166</v>
      </c>
      <c r="AT176" s="226" t="s">
        <v>76</v>
      </c>
      <c r="AU176" s="164" t="s">
        <v>74</v>
      </c>
      <c r="AV176" s="164" t="s">
        <v>27</v>
      </c>
      <c r="AW176" s="164" t="s">
        <v>67</v>
      </c>
      <c r="AX176" s="226" t="s">
        <v>157</v>
      </c>
    </row>
    <row r="177" spans="2:64" s="165" customFormat="1">
      <c r="B177" s="230"/>
      <c r="D177" s="225" t="s">
        <v>166</v>
      </c>
      <c r="E177" s="231" t="s">
        <v>3</v>
      </c>
      <c r="F177" s="232" t="s">
        <v>270</v>
      </c>
      <c r="H177" s="233">
        <v>5</v>
      </c>
      <c r="K177" s="230"/>
      <c r="L177" s="234"/>
      <c r="S177" s="235"/>
      <c r="AS177" s="231" t="s">
        <v>166</v>
      </c>
      <c r="AT177" s="231" t="s">
        <v>76</v>
      </c>
      <c r="AU177" s="165" t="s">
        <v>76</v>
      </c>
      <c r="AV177" s="165" t="s">
        <v>27</v>
      </c>
      <c r="AW177" s="165" t="s">
        <v>74</v>
      </c>
      <c r="AX177" s="231" t="s">
        <v>157</v>
      </c>
    </row>
    <row r="178" spans="2:64" s="1" customFormat="1" ht="16.5" customHeight="1">
      <c r="B178" s="21"/>
      <c r="C178" s="212" t="s">
        <v>271</v>
      </c>
      <c r="D178" s="212" t="s">
        <v>160</v>
      </c>
      <c r="E178" s="213" t="s">
        <v>272</v>
      </c>
      <c r="F178" s="214" t="s">
        <v>273</v>
      </c>
      <c r="G178" s="215" t="s">
        <v>163</v>
      </c>
      <c r="H178" s="216">
        <v>39.479999999999997</v>
      </c>
      <c r="I178" s="163">
        <v>0</v>
      </c>
      <c r="J178" s="217">
        <f>ROUND(I178*H178,2)</f>
        <v>0</v>
      </c>
      <c r="K178" s="21"/>
      <c r="L178" s="218" t="s">
        <v>3</v>
      </c>
      <c r="M178" s="219" t="s">
        <v>38</v>
      </c>
      <c r="N178" s="220">
        <v>0.51</v>
      </c>
      <c r="O178" s="220">
        <f>N178*H178</f>
        <v>20.134799999999998</v>
      </c>
      <c r="P178" s="220">
        <v>0</v>
      </c>
      <c r="Q178" s="220">
        <f>P178*H178</f>
        <v>0</v>
      </c>
      <c r="R178" s="220">
        <v>0</v>
      </c>
      <c r="S178" s="221">
        <f>R178*H178</f>
        <v>0</v>
      </c>
      <c r="AQ178" s="222" t="s">
        <v>164</v>
      </c>
      <c r="AS178" s="222" t="s">
        <v>160</v>
      </c>
      <c r="AT178" s="222" t="s">
        <v>76</v>
      </c>
      <c r="AX178" s="10" t="s">
        <v>157</v>
      </c>
      <c r="BD178" s="223">
        <f>IF(M178="základní",J178,0)</f>
        <v>0</v>
      </c>
      <c r="BE178" s="223">
        <f>IF(M178="snížená",J178,0)</f>
        <v>0</v>
      </c>
      <c r="BF178" s="223">
        <f>IF(M178="zákl. přenesená",J178,0)</f>
        <v>0</v>
      </c>
      <c r="BG178" s="223">
        <f>IF(M178="sníž. přenesená",J178,0)</f>
        <v>0</v>
      </c>
      <c r="BH178" s="223">
        <f>IF(M178="nulová",J178,0)</f>
        <v>0</v>
      </c>
      <c r="BI178" s="10" t="s">
        <v>74</v>
      </c>
      <c r="BJ178" s="223">
        <f>ROUND(I178*H178,2)</f>
        <v>0</v>
      </c>
      <c r="BK178" s="10" t="s">
        <v>164</v>
      </c>
      <c r="BL178" s="222" t="s">
        <v>274</v>
      </c>
    </row>
    <row r="179" spans="2:64" s="1" customFormat="1">
      <c r="B179" s="21"/>
      <c r="D179" s="243" t="s">
        <v>175</v>
      </c>
      <c r="F179" s="244" t="s">
        <v>275</v>
      </c>
      <c r="K179" s="21"/>
      <c r="L179" s="245"/>
      <c r="S179" s="40"/>
      <c r="AS179" s="10" t="s">
        <v>175</v>
      </c>
      <c r="AT179" s="10" t="s">
        <v>76</v>
      </c>
    </row>
    <row r="180" spans="2:64" s="165" customFormat="1">
      <c r="B180" s="230"/>
      <c r="D180" s="225" t="s">
        <v>166</v>
      </c>
      <c r="E180" s="231" t="s">
        <v>3</v>
      </c>
      <c r="F180" s="232" t="s">
        <v>89</v>
      </c>
      <c r="H180" s="233">
        <v>39.479999999999997</v>
      </c>
      <c r="K180" s="230"/>
      <c r="L180" s="234"/>
      <c r="S180" s="235"/>
      <c r="AS180" s="231" t="s">
        <v>166</v>
      </c>
      <c r="AT180" s="231" t="s">
        <v>76</v>
      </c>
      <c r="AU180" s="165" t="s">
        <v>76</v>
      </c>
      <c r="AV180" s="165" t="s">
        <v>27</v>
      </c>
      <c r="AW180" s="165" t="s">
        <v>74</v>
      </c>
      <c r="AX180" s="231" t="s">
        <v>157</v>
      </c>
    </row>
    <row r="181" spans="2:64" s="167" customFormat="1" ht="22.9" customHeight="1">
      <c r="B181" s="201"/>
      <c r="D181" s="202" t="s">
        <v>66</v>
      </c>
      <c r="E181" s="210" t="s">
        <v>276</v>
      </c>
      <c r="F181" s="210" t="s">
        <v>277</v>
      </c>
      <c r="J181" s="211">
        <f>BJ181</f>
        <v>0</v>
      </c>
      <c r="K181" s="201"/>
      <c r="L181" s="205"/>
      <c r="O181" s="206">
        <f>SUM(O182:O242)</f>
        <v>391.71674999999999</v>
      </c>
      <c r="Q181" s="206">
        <f>SUM(Q182:Q242)</f>
        <v>4.2750000000000003E-2</v>
      </c>
      <c r="S181" s="207">
        <f>SUM(S182:S242)</f>
        <v>0</v>
      </c>
      <c r="AQ181" s="202" t="s">
        <v>74</v>
      </c>
      <c r="AS181" s="208" t="s">
        <v>66</v>
      </c>
      <c r="AT181" s="208" t="s">
        <v>74</v>
      </c>
      <c r="AX181" s="202" t="s">
        <v>157</v>
      </c>
      <c r="BJ181" s="209">
        <f>SUM(BJ182:BJ242)</f>
        <v>0</v>
      </c>
    </row>
    <row r="182" spans="2:64" s="1" customFormat="1" ht="16.5" customHeight="1">
      <c r="B182" s="21"/>
      <c r="C182" s="212" t="s">
        <v>278</v>
      </c>
      <c r="D182" s="212" t="s">
        <v>160</v>
      </c>
      <c r="E182" s="213" t="s">
        <v>279</v>
      </c>
      <c r="F182" s="214" t="s">
        <v>280</v>
      </c>
      <c r="G182" s="215" t="s">
        <v>163</v>
      </c>
      <c r="H182" s="216">
        <v>1109.25</v>
      </c>
      <c r="I182" s="163">
        <v>0</v>
      </c>
      <c r="J182" s="217">
        <f>ROUND(I182*H182,2)</f>
        <v>0</v>
      </c>
      <c r="K182" s="21"/>
      <c r="L182" s="218" t="s">
        <v>3</v>
      </c>
      <c r="M182" s="219" t="s">
        <v>38</v>
      </c>
      <c r="N182" s="220">
        <v>0.11899999999999999</v>
      </c>
      <c r="O182" s="220">
        <f>N182*H182</f>
        <v>132.00074999999998</v>
      </c>
      <c r="P182" s="220">
        <v>0</v>
      </c>
      <c r="Q182" s="220">
        <f>P182*H182</f>
        <v>0</v>
      </c>
      <c r="R182" s="220">
        <v>0</v>
      </c>
      <c r="S182" s="221">
        <f>R182*H182</f>
        <v>0</v>
      </c>
      <c r="AQ182" s="222" t="s">
        <v>164</v>
      </c>
      <c r="AS182" s="222" t="s">
        <v>160</v>
      </c>
      <c r="AT182" s="222" t="s">
        <v>76</v>
      </c>
      <c r="AX182" s="10" t="s">
        <v>157</v>
      </c>
      <c r="BD182" s="223">
        <f>IF(M182="základní",J182,0)</f>
        <v>0</v>
      </c>
      <c r="BE182" s="223">
        <f>IF(M182="snížená",J182,0)</f>
        <v>0</v>
      </c>
      <c r="BF182" s="223">
        <f>IF(M182="zákl. přenesená",J182,0)</f>
        <v>0</v>
      </c>
      <c r="BG182" s="223">
        <f>IF(M182="sníž. přenesená",J182,0)</f>
        <v>0</v>
      </c>
      <c r="BH182" s="223">
        <f>IF(M182="nulová",J182,0)</f>
        <v>0</v>
      </c>
      <c r="BI182" s="10" t="s">
        <v>74</v>
      </c>
      <c r="BJ182" s="223">
        <f>ROUND(I182*H182,2)</f>
        <v>0</v>
      </c>
      <c r="BK182" s="10" t="s">
        <v>164</v>
      </c>
      <c r="BL182" s="222" t="s">
        <v>281</v>
      </c>
    </row>
    <row r="183" spans="2:64" s="1" customFormat="1">
      <c r="B183" s="21"/>
      <c r="D183" s="243" t="s">
        <v>175</v>
      </c>
      <c r="F183" s="244" t="s">
        <v>282</v>
      </c>
      <c r="K183" s="21"/>
      <c r="L183" s="245"/>
      <c r="S183" s="40"/>
      <c r="AS183" s="10" t="s">
        <v>175</v>
      </c>
      <c r="AT183" s="10" t="s">
        <v>76</v>
      </c>
    </row>
    <row r="184" spans="2:64" s="164" customFormat="1">
      <c r="B184" s="224"/>
      <c r="D184" s="225" t="s">
        <v>166</v>
      </c>
      <c r="E184" s="226" t="s">
        <v>3</v>
      </c>
      <c r="F184" s="227" t="s">
        <v>283</v>
      </c>
      <c r="H184" s="226" t="s">
        <v>3</v>
      </c>
      <c r="K184" s="224"/>
      <c r="L184" s="228"/>
      <c r="S184" s="229"/>
      <c r="AS184" s="226" t="s">
        <v>166</v>
      </c>
      <c r="AT184" s="226" t="s">
        <v>76</v>
      </c>
      <c r="AU184" s="164" t="s">
        <v>74</v>
      </c>
      <c r="AV184" s="164" t="s">
        <v>27</v>
      </c>
      <c r="AW184" s="164" t="s">
        <v>67</v>
      </c>
      <c r="AX184" s="226" t="s">
        <v>157</v>
      </c>
    </row>
    <row r="185" spans="2:64" s="165" customFormat="1">
      <c r="B185" s="230"/>
      <c r="D185" s="225" t="s">
        <v>166</v>
      </c>
      <c r="E185" s="231" t="s">
        <v>3</v>
      </c>
      <c r="F185" s="232" t="s">
        <v>284</v>
      </c>
      <c r="H185" s="233">
        <v>1109.25</v>
      </c>
      <c r="K185" s="230"/>
      <c r="L185" s="234"/>
      <c r="S185" s="235"/>
      <c r="AS185" s="231" t="s">
        <v>166</v>
      </c>
      <c r="AT185" s="231" t="s">
        <v>76</v>
      </c>
      <c r="AU185" s="165" t="s">
        <v>76</v>
      </c>
      <c r="AV185" s="165" t="s">
        <v>27</v>
      </c>
      <c r="AW185" s="165" t="s">
        <v>67</v>
      </c>
      <c r="AX185" s="231" t="s">
        <v>157</v>
      </c>
    </row>
    <row r="186" spans="2:64" s="166" customFormat="1">
      <c r="B186" s="236"/>
      <c r="D186" s="225" t="s">
        <v>166</v>
      </c>
      <c r="E186" s="237" t="s">
        <v>77</v>
      </c>
      <c r="F186" s="238" t="s">
        <v>171</v>
      </c>
      <c r="H186" s="239">
        <v>1109.25</v>
      </c>
      <c r="K186" s="236"/>
      <c r="L186" s="240"/>
      <c r="S186" s="241"/>
      <c r="AS186" s="237" t="s">
        <v>166</v>
      </c>
      <c r="AT186" s="237" t="s">
        <v>76</v>
      </c>
      <c r="AU186" s="166" t="s">
        <v>164</v>
      </c>
      <c r="AV186" s="166" t="s">
        <v>27</v>
      </c>
      <c r="AW186" s="166" t="s">
        <v>74</v>
      </c>
      <c r="AX186" s="237" t="s">
        <v>157</v>
      </c>
    </row>
    <row r="187" spans="2:64" s="1" customFormat="1" ht="21.75" customHeight="1">
      <c r="B187" s="21"/>
      <c r="C187" s="212" t="s">
        <v>285</v>
      </c>
      <c r="D187" s="212" t="s">
        <v>160</v>
      </c>
      <c r="E187" s="213" t="s">
        <v>286</v>
      </c>
      <c r="F187" s="214" t="s">
        <v>287</v>
      </c>
      <c r="G187" s="215" t="s">
        <v>163</v>
      </c>
      <c r="H187" s="216">
        <v>133110</v>
      </c>
      <c r="I187" s="163">
        <v>0</v>
      </c>
      <c r="J187" s="217">
        <f>ROUND(I187*H187,2)</f>
        <v>0</v>
      </c>
      <c r="K187" s="21"/>
      <c r="L187" s="218" t="s">
        <v>3</v>
      </c>
      <c r="M187" s="219" t="s">
        <v>38</v>
      </c>
      <c r="N187" s="220">
        <v>0</v>
      </c>
      <c r="O187" s="220">
        <f>N187*H187</f>
        <v>0</v>
      </c>
      <c r="P187" s="220">
        <v>0</v>
      </c>
      <c r="Q187" s="220">
        <f>P187*H187</f>
        <v>0</v>
      </c>
      <c r="R187" s="220">
        <v>0</v>
      </c>
      <c r="S187" s="221">
        <f>R187*H187</f>
        <v>0</v>
      </c>
      <c r="AQ187" s="222" t="s">
        <v>164</v>
      </c>
      <c r="AS187" s="222" t="s">
        <v>160</v>
      </c>
      <c r="AT187" s="222" t="s">
        <v>76</v>
      </c>
      <c r="AX187" s="10" t="s">
        <v>157</v>
      </c>
      <c r="BD187" s="223">
        <f>IF(M187="základní",J187,0)</f>
        <v>0</v>
      </c>
      <c r="BE187" s="223">
        <f>IF(M187="snížená",J187,0)</f>
        <v>0</v>
      </c>
      <c r="BF187" s="223">
        <f>IF(M187="zákl. přenesená",J187,0)</f>
        <v>0</v>
      </c>
      <c r="BG187" s="223">
        <f>IF(M187="sníž. přenesená",J187,0)</f>
        <v>0</v>
      </c>
      <c r="BH187" s="223">
        <f>IF(M187="nulová",J187,0)</f>
        <v>0</v>
      </c>
      <c r="BI187" s="10" t="s">
        <v>74</v>
      </c>
      <c r="BJ187" s="223">
        <f>ROUND(I187*H187,2)</f>
        <v>0</v>
      </c>
      <c r="BK187" s="10" t="s">
        <v>164</v>
      </c>
      <c r="BL187" s="222" t="s">
        <v>288</v>
      </c>
    </row>
    <row r="188" spans="2:64" s="1" customFormat="1">
      <c r="B188" s="21"/>
      <c r="D188" s="243" t="s">
        <v>175</v>
      </c>
      <c r="F188" s="244" t="s">
        <v>289</v>
      </c>
      <c r="K188" s="21"/>
      <c r="L188" s="245"/>
      <c r="S188" s="40"/>
      <c r="AS188" s="10" t="s">
        <v>175</v>
      </c>
      <c r="AT188" s="10" t="s">
        <v>76</v>
      </c>
    </row>
    <row r="189" spans="2:64" s="165" customFormat="1">
      <c r="B189" s="230"/>
      <c r="D189" s="225" t="s">
        <v>166</v>
      </c>
      <c r="E189" s="231" t="s">
        <v>3</v>
      </c>
      <c r="F189" s="232" t="s">
        <v>290</v>
      </c>
      <c r="H189" s="233">
        <v>133110</v>
      </c>
      <c r="K189" s="230"/>
      <c r="L189" s="234"/>
      <c r="S189" s="235"/>
      <c r="AS189" s="231" t="s">
        <v>166</v>
      </c>
      <c r="AT189" s="231" t="s">
        <v>76</v>
      </c>
      <c r="AU189" s="165" t="s">
        <v>76</v>
      </c>
      <c r="AV189" s="165" t="s">
        <v>27</v>
      </c>
      <c r="AW189" s="165" t="s">
        <v>74</v>
      </c>
      <c r="AX189" s="231" t="s">
        <v>157</v>
      </c>
    </row>
    <row r="190" spans="2:64" s="1" customFormat="1" ht="16.5" customHeight="1">
      <c r="B190" s="21"/>
      <c r="C190" s="212" t="s">
        <v>110</v>
      </c>
      <c r="D190" s="212" t="s">
        <v>160</v>
      </c>
      <c r="E190" s="213" t="s">
        <v>291</v>
      </c>
      <c r="F190" s="214" t="s">
        <v>292</v>
      </c>
      <c r="G190" s="215" t="s">
        <v>163</v>
      </c>
      <c r="H190" s="216">
        <v>1109.25</v>
      </c>
      <c r="I190" s="163">
        <v>0</v>
      </c>
      <c r="J190" s="217">
        <f>ROUND(I190*H190,2)</f>
        <v>0</v>
      </c>
      <c r="K190" s="21"/>
      <c r="L190" s="218" t="s">
        <v>3</v>
      </c>
      <c r="M190" s="219" t="s">
        <v>38</v>
      </c>
      <c r="N190" s="220">
        <v>7.5999999999999998E-2</v>
      </c>
      <c r="O190" s="220">
        <f>N190*H190</f>
        <v>84.302999999999997</v>
      </c>
      <c r="P190" s="220">
        <v>0</v>
      </c>
      <c r="Q190" s="220">
        <f>P190*H190</f>
        <v>0</v>
      </c>
      <c r="R190" s="220">
        <v>0</v>
      </c>
      <c r="S190" s="221">
        <f>R190*H190</f>
        <v>0</v>
      </c>
      <c r="AQ190" s="222" t="s">
        <v>164</v>
      </c>
      <c r="AS190" s="222" t="s">
        <v>160</v>
      </c>
      <c r="AT190" s="222" t="s">
        <v>76</v>
      </c>
      <c r="AX190" s="10" t="s">
        <v>157</v>
      </c>
      <c r="BD190" s="223">
        <f>IF(M190="základní",J190,0)</f>
        <v>0</v>
      </c>
      <c r="BE190" s="223">
        <f>IF(M190="snížená",J190,0)</f>
        <v>0</v>
      </c>
      <c r="BF190" s="223">
        <f>IF(M190="zákl. přenesená",J190,0)</f>
        <v>0</v>
      </c>
      <c r="BG190" s="223">
        <f>IF(M190="sníž. přenesená",J190,0)</f>
        <v>0</v>
      </c>
      <c r="BH190" s="223">
        <f>IF(M190="nulová",J190,0)</f>
        <v>0</v>
      </c>
      <c r="BI190" s="10" t="s">
        <v>74</v>
      </c>
      <c r="BJ190" s="223">
        <f>ROUND(I190*H190,2)</f>
        <v>0</v>
      </c>
      <c r="BK190" s="10" t="s">
        <v>164</v>
      </c>
      <c r="BL190" s="222" t="s">
        <v>293</v>
      </c>
    </row>
    <row r="191" spans="2:64" s="1" customFormat="1">
      <c r="B191" s="21"/>
      <c r="D191" s="243" t="s">
        <v>175</v>
      </c>
      <c r="F191" s="244" t="s">
        <v>294</v>
      </c>
      <c r="K191" s="21"/>
      <c r="L191" s="245"/>
      <c r="S191" s="40"/>
      <c r="AS191" s="10" t="s">
        <v>175</v>
      </c>
      <c r="AT191" s="10" t="s">
        <v>76</v>
      </c>
    </row>
    <row r="192" spans="2:64" s="165" customFormat="1">
      <c r="B192" s="230"/>
      <c r="D192" s="225" t="s">
        <v>166</v>
      </c>
      <c r="E192" s="231" t="s">
        <v>3</v>
      </c>
      <c r="F192" s="232" t="s">
        <v>77</v>
      </c>
      <c r="H192" s="233">
        <v>1109.25</v>
      </c>
      <c r="K192" s="230"/>
      <c r="L192" s="234"/>
      <c r="S192" s="235"/>
      <c r="AS192" s="231" t="s">
        <v>166</v>
      </c>
      <c r="AT192" s="231" t="s">
        <v>76</v>
      </c>
      <c r="AU192" s="165" t="s">
        <v>76</v>
      </c>
      <c r="AV192" s="165" t="s">
        <v>27</v>
      </c>
      <c r="AW192" s="165" t="s">
        <v>74</v>
      </c>
      <c r="AX192" s="231" t="s">
        <v>157</v>
      </c>
    </row>
    <row r="193" spans="2:64" s="1" customFormat="1" ht="21.75" customHeight="1">
      <c r="B193" s="21"/>
      <c r="C193" s="212" t="s">
        <v>8</v>
      </c>
      <c r="D193" s="212" t="s">
        <v>160</v>
      </c>
      <c r="E193" s="213" t="s">
        <v>295</v>
      </c>
      <c r="F193" s="214" t="s">
        <v>296</v>
      </c>
      <c r="G193" s="215" t="s">
        <v>297</v>
      </c>
      <c r="H193" s="216">
        <v>123.25</v>
      </c>
      <c r="I193" s="163">
        <v>0</v>
      </c>
      <c r="J193" s="217">
        <f>ROUND(I193*H193,2)</f>
        <v>0</v>
      </c>
      <c r="K193" s="21"/>
      <c r="L193" s="218" t="s">
        <v>3</v>
      </c>
      <c r="M193" s="219" t="s">
        <v>38</v>
      </c>
      <c r="N193" s="220">
        <v>0.255</v>
      </c>
      <c r="O193" s="220">
        <f>N193*H193</f>
        <v>31.428750000000001</v>
      </c>
      <c r="P193" s="220">
        <v>0</v>
      </c>
      <c r="Q193" s="220">
        <f>P193*H193</f>
        <v>0</v>
      </c>
      <c r="R193" s="220">
        <v>0</v>
      </c>
      <c r="S193" s="221">
        <f>R193*H193</f>
        <v>0</v>
      </c>
      <c r="AQ193" s="222" t="s">
        <v>164</v>
      </c>
      <c r="AS193" s="222" t="s">
        <v>160</v>
      </c>
      <c r="AT193" s="222" t="s">
        <v>76</v>
      </c>
      <c r="AX193" s="10" t="s">
        <v>157</v>
      </c>
      <c r="BD193" s="223">
        <f>IF(M193="základní",J193,0)</f>
        <v>0</v>
      </c>
      <c r="BE193" s="223">
        <f>IF(M193="snížená",J193,0)</f>
        <v>0</v>
      </c>
      <c r="BF193" s="223">
        <f>IF(M193="zákl. přenesená",J193,0)</f>
        <v>0</v>
      </c>
      <c r="BG193" s="223">
        <f>IF(M193="sníž. přenesená",J193,0)</f>
        <v>0</v>
      </c>
      <c r="BH193" s="223">
        <f>IF(M193="nulová",J193,0)</f>
        <v>0</v>
      </c>
      <c r="BI193" s="10" t="s">
        <v>74</v>
      </c>
      <c r="BJ193" s="223">
        <f>ROUND(I193*H193,2)</f>
        <v>0</v>
      </c>
      <c r="BK193" s="10" t="s">
        <v>164</v>
      </c>
      <c r="BL193" s="222" t="s">
        <v>298</v>
      </c>
    </row>
    <row r="194" spans="2:64" s="1" customFormat="1">
      <c r="B194" s="21"/>
      <c r="D194" s="243" t="s">
        <v>175</v>
      </c>
      <c r="F194" s="244" t="s">
        <v>299</v>
      </c>
      <c r="K194" s="21"/>
      <c r="L194" s="245"/>
      <c r="S194" s="40"/>
      <c r="AS194" s="10" t="s">
        <v>175</v>
      </c>
      <c r="AT194" s="10" t="s">
        <v>76</v>
      </c>
    </row>
    <row r="195" spans="2:64" s="164" customFormat="1">
      <c r="B195" s="224"/>
      <c r="D195" s="225" t="s">
        <v>166</v>
      </c>
      <c r="E195" s="226" t="s">
        <v>3</v>
      </c>
      <c r="F195" s="227" t="s">
        <v>283</v>
      </c>
      <c r="H195" s="226" t="s">
        <v>3</v>
      </c>
      <c r="K195" s="224"/>
      <c r="L195" s="228"/>
      <c r="S195" s="229"/>
      <c r="AS195" s="226" t="s">
        <v>166</v>
      </c>
      <c r="AT195" s="226" t="s">
        <v>76</v>
      </c>
      <c r="AU195" s="164" t="s">
        <v>74</v>
      </c>
      <c r="AV195" s="164" t="s">
        <v>27</v>
      </c>
      <c r="AW195" s="164" t="s">
        <v>67</v>
      </c>
      <c r="AX195" s="226" t="s">
        <v>157</v>
      </c>
    </row>
    <row r="196" spans="2:64" s="165" customFormat="1">
      <c r="B196" s="230"/>
      <c r="D196" s="225" t="s">
        <v>166</v>
      </c>
      <c r="E196" s="231" t="s">
        <v>3</v>
      </c>
      <c r="F196" s="232" t="s">
        <v>300</v>
      </c>
      <c r="H196" s="233">
        <v>123.25</v>
      </c>
      <c r="K196" s="230"/>
      <c r="L196" s="234"/>
      <c r="S196" s="235"/>
      <c r="AS196" s="231" t="s">
        <v>166</v>
      </c>
      <c r="AT196" s="231" t="s">
        <v>76</v>
      </c>
      <c r="AU196" s="165" t="s">
        <v>76</v>
      </c>
      <c r="AV196" s="165" t="s">
        <v>27</v>
      </c>
      <c r="AW196" s="165" t="s">
        <v>67</v>
      </c>
      <c r="AX196" s="231" t="s">
        <v>157</v>
      </c>
    </row>
    <row r="197" spans="2:64" s="166" customFormat="1">
      <c r="B197" s="236"/>
      <c r="D197" s="225" t="s">
        <v>166</v>
      </c>
      <c r="E197" s="237" t="s">
        <v>86</v>
      </c>
      <c r="F197" s="238" t="s">
        <v>171</v>
      </c>
      <c r="H197" s="239">
        <v>123.25</v>
      </c>
      <c r="K197" s="236"/>
      <c r="L197" s="240"/>
      <c r="S197" s="241"/>
      <c r="AS197" s="237" t="s">
        <v>166</v>
      </c>
      <c r="AT197" s="237" t="s">
        <v>76</v>
      </c>
      <c r="AU197" s="166" t="s">
        <v>164</v>
      </c>
      <c r="AV197" s="166" t="s">
        <v>27</v>
      </c>
      <c r="AW197" s="166" t="s">
        <v>74</v>
      </c>
      <c r="AX197" s="237" t="s">
        <v>157</v>
      </c>
    </row>
    <row r="198" spans="2:64" s="1" customFormat="1" ht="21.75" customHeight="1">
      <c r="B198" s="21"/>
      <c r="C198" s="212" t="s">
        <v>301</v>
      </c>
      <c r="D198" s="212" t="s">
        <v>160</v>
      </c>
      <c r="E198" s="213" t="s">
        <v>302</v>
      </c>
      <c r="F198" s="214" t="s">
        <v>303</v>
      </c>
      <c r="G198" s="215" t="s">
        <v>297</v>
      </c>
      <c r="H198" s="216">
        <v>14790</v>
      </c>
      <c r="I198" s="163">
        <v>0</v>
      </c>
      <c r="J198" s="217">
        <f>ROUND(I198*H198,2)</f>
        <v>0</v>
      </c>
      <c r="K198" s="21"/>
      <c r="L198" s="218" t="s">
        <v>3</v>
      </c>
      <c r="M198" s="219" t="s">
        <v>38</v>
      </c>
      <c r="N198" s="220">
        <v>0</v>
      </c>
      <c r="O198" s="220">
        <f>N198*H198</f>
        <v>0</v>
      </c>
      <c r="P198" s="220">
        <v>0</v>
      </c>
      <c r="Q198" s="220">
        <f>P198*H198</f>
        <v>0</v>
      </c>
      <c r="R198" s="220">
        <v>0</v>
      </c>
      <c r="S198" s="221">
        <f>R198*H198</f>
        <v>0</v>
      </c>
      <c r="AQ198" s="222" t="s">
        <v>164</v>
      </c>
      <c r="AS198" s="222" t="s">
        <v>160</v>
      </c>
      <c r="AT198" s="222" t="s">
        <v>76</v>
      </c>
      <c r="AX198" s="10" t="s">
        <v>157</v>
      </c>
      <c r="BD198" s="223">
        <f>IF(M198="základní",J198,0)</f>
        <v>0</v>
      </c>
      <c r="BE198" s="223">
        <f>IF(M198="snížená",J198,0)</f>
        <v>0</v>
      </c>
      <c r="BF198" s="223">
        <f>IF(M198="zákl. přenesená",J198,0)</f>
        <v>0</v>
      </c>
      <c r="BG198" s="223">
        <f>IF(M198="sníž. přenesená",J198,0)</f>
        <v>0</v>
      </c>
      <c r="BH198" s="223">
        <f>IF(M198="nulová",J198,0)</f>
        <v>0</v>
      </c>
      <c r="BI198" s="10" t="s">
        <v>74</v>
      </c>
      <c r="BJ198" s="223">
        <f>ROUND(I198*H198,2)</f>
        <v>0</v>
      </c>
      <c r="BK198" s="10" t="s">
        <v>164</v>
      </c>
      <c r="BL198" s="222" t="s">
        <v>304</v>
      </c>
    </row>
    <row r="199" spans="2:64" s="1" customFormat="1">
      <c r="B199" s="21"/>
      <c r="D199" s="243" t="s">
        <v>175</v>
      </c>
      <c r="F199" s="244" t="s">
        <v>305</v>
      </c>
      <c r="K199" s="21"/>
      <c r="L199" s="245"/>
      <c r="S199" s="40"/>
      <c r="AS199" s="10" t="s">
        <v>175</v>
      </c>
      <c r="AT199" s="10" t="s">
        <v>76</v>
      </c>
    </row>
    <row r="200" spans="2:64" s="165" customFormat="1">
      <c r="B200" s="230"/>
      <c r="D200" s="225" t="s">
        <v>166</v>
      </c>
      <c r="E200" s="231" t="s">
        <v>3</v>
      </c>
      <c r="F200" s="232" t="s">
        <v>306</v>
      </c>
      <c r="H200" s="233">
        <v>14790</v>
      </c>
      <c r="K200" s="230"/>
      <c r="L200" s="234"/>
      <c r="S200" s="235"/>
      <c r="AS200" s="231" t="s">
        <v>166</v>
      </c>
      <c r="AT200" s="231" t="s">
        <v>76</v>
      </c>
      <c r="AU200" s="165" t="s">
        <v>76</v>
      </c>
      <c r="AV200" s="165" t="s">
        <v>27</v>
      </c>
      <c r="AW200" s="165" t="s">
        <v>74</v>
      </c>
      <c r="AX200" s="231" t="s">
        <v>157</v>
      </c>
    </row>
    <row r="201" spans="2:64" s="1" customFormat="1" ht="21.75" customHeight="1">
      <c r="B201" s="21"/>
      <c r="C201" s="212" t="s">
        <v>307</v>
      </c>
      <c r="D201" s="212" t="s">
        <v>160</v>
      </c>
      <c r="E201" s="213" t="s">
        <v>308</v>
      </c>
      <c r="F201" s="214" t="s">
        <v>309</v>
      </c>
      <c r="G201" s="215" t="s">
        <v>297</v>
      </c>
      <c r="H201" s="216">
        <v>123.25</v>
      </c>
      <c r="I201" s="163">
        <v>0</v>
      </c>
      <c r="J201" s="217">
        <f>ROUND(I201*H201,2)</f>
        <v>0</v>
      </c>
      <c r="K201" s="21"/>
      <c r="L201" s="218" t="s">
        <v>3</v>
      </c>
      <c r="M201" s="219" t="s">
        <v>38</v>
      </c>
      <c r="N201" s="220">
        <v>0.152</v>
      </c>
      <c r="O201" s="220">
        <f>N201*H201</f>
        <v>18.733999999999998</v>
      </c>
      <c r="P201" s="220">
        <v>0</v>
      </c>
      <c r="Q201" s="220">
        <f>P201*H201</f>
        <v>0</v>
      </c>
      <c r="R201" s="220">
        <v>0</v>
      </c>
      <c r="S201" s="221">
        <f>R201*H201</f>
        <v>0</v>
      </c>
      <c r="AQ201" s="222" t="s">
        <v>164</v>
      </c>
      <c r="AS201" s="222" t="s">
        <v>160</v>
      </c>
      <c r="AT201" s="222" t="s">
        <v>76</v>
      </c>
      <c r="AX201" s="10" t="s">
        <v>157</v>
      </c>
      <c r="BD201" s="223">
        <f>IF(M201="základní",J201,0)</f>
        <v>0</v>
      </c>
      <c r="BE201" s="223">
        <f>IF(M201="snížená",J201,0)</f>
        <v>0</v>
      </c>
      <c r="BF201" s="223">
        <f>IF(M201="zákl. přenesená",J201,0)</f>
        <v>0</v>
      </c>
      <c r="BG201" s="223">
        <f>IF(M201="sníž. přenesená",J201,0)</f>
        <v>0</v>
      </c>
      <c r="BH201" s="223">
        <f>IF(M201="nulová",J201,0)</f>
        <v>0</v>
      </c>
      <c r="BI201" s="10" t="s">
        <v>74</v>
      </c>
      <c r="BJ201" s="223">
        <f>ROUND(I201*H201,2)</f>
        <v>0</v>
      </c>
      <c r="BK201" s="10" t="s">
        <v>164</v>
      </c>
      <c r="BL201" s="222" t="s">
        <v>310</v>
      </c>
    </row>
    <row r="202" spans="2:64" s="1" customFormat="1">
      <c r="B202" s="21"/>
      <c r="D202" s="243" t="s">
        <v>175</v>
      </c>
      <c r="F202" s="244" t="s">
        <v>311</v>
      </c>
      <c r="K202" s="21"/>
      <c r="L202" s="245"/>
      <c r="S202" s="40"/>
      <c r="AS202" s="10" t="s">
        <v>175</v>
      </c>
      <c r="AT202" s="10" t="s">
        <v>76</v>
      </c>
    </row>
    <row r="203" spans="2:64" s="165" customFormat="1">
      <c r="B203" s="230"/>
      <c r="D203" s="225" t="s">
        <v>166</v>
      </c>
      <c r="E203" s="231" t="s">
        <v>3</v>
      </c>
      <c r="F203" s="232" t="s">
        <v>312</v>
      </c>
      <c r="H203" s="233">
        <v>123.25</v>
      </c>
      <c r="K203" s="230"/>
      <c r="L203" s="234"/>
      <c r="S203" s="235"/>
      <c r="AS203" s="231" t="s">
        <v>166</v>
      </c>
      <c r="AT203" s="231" t="s">
        <v>76</v>
      </c>
      <c r="AU203" s="165" t="s">
        <v>76</v>
      </c>
      <c r="AV203" s="165" t="s">
        <v>27</v>
      </c>
      <c r="AW203" s="165" t="s">
        <v>74</v>
      </c>
      <c r="AX203" s="231" t="s">
        <v>157</v>
      </c>
    </row>
    <row r="204" spans="2:64" s="1" customFormat="1" ht="16.5" customHeight="1">
      <c r="B204" s="21"/>
      <c r="C204" s="212" t="s">
        <v>313</v>
      </c>
      <c r="D204" s="212" t="s">
        <v>160</v>
      </c>
      <c r="E204" s="213" t="s">
        <v>314</v>
      </c>
      <c r="F204" s="214" t="s">
        <v>315</v>
      </c>
      <c r="G204" s="215" t="s">
        <v>163</v>
      </c>
      <c r="H204" s="216">
        <v>1109.25</v>
      </c>
      <c r="I204" s="163">
        <v>0</v>
      </c>
      <c r="J204" s="217">
        <f>ROUND(I204*H204,2)</f>
        <v>0</v>
      </c>
      <c r="K204" s="21"/>
      <c r="L204" s="218" t="s">
        <v>3</v>
      </c>
      <c r="M204" s="219" t="s">
        <v>38</v>
      </c>
      <c r="N204" s="220">
        <v>4.9000000000000002E-2</v>
      </c>
      <c r="O204" s="220">
        <f>N204*H204</f>
        <v>54.353250000000003</v>
      </c>
      <c r="P204" s="220">
        <v>0</v>
      </c>
      <c r="Q204" s="220">
        <f>P204*H204</f>
        <v>0</v>
      </c>
      <c r="R204" s="220">
        <v>0</v>
      </c>
      <c r="S204" s="221">
        <f>R204*H204</f>
        <v>0</v>
      </c>
      <c r="AQ204" s="222" t="s">
        <v>164</v>
      </c>
      <c r="AS204" s="222" t="s">
        <v>160</v>
      </c>
      <c r="AT204" s="222" t="s">
        <v>76</v>
      </c>
      <c r="AX204" s="10" t="s">
        <v>157</v>
      </c>
      <c r="BD204" s="223">
        <f>IF(M204="základní",J204,0)</f>
        <v>0</v>
      </c>
      <c r="BE204" s="223">
        <f>IF(M204="snížená",J204,0)</f>
        <v>0</v>
      </c>
      <c r="BF204" s="223">
        <f>IF(M204="zákl. přenesená",J204,0)</f>
        <v>0</v>
      </c>
      <c r="BG204" s="223">
        <f>IF(M204="sníž. přenesená",J204,0)</f>
        <v>0</v>
      </c>
      <c r="BH204" s="223">
        <f>IF(M204="nulová",J204,0)</f>
        <v>0</v>
      </c>
      <c r="BI204" s="10" t="s">
        <v>74</v>
      </c>
      <c r="BJ204" s="223">
        <f>ROUND(I204*H204,2)</f>
        <v>0</v>
      </c>
      <c r="BK204" s="10" t="s">
        <v>164</v>
      </c>
      <c r="BL204" s="222" t="s">
        <v>316</v>
      </c>
    </row>
    <row r="205" spans="2:64" s="1" customFormat="1">
      <c r="B205" s="21"/>
      <c r="D205" s="243" t="s">
        <v>175</v>
      </c>
      <c r="F205" s="244" t="s">
        <v>317</v>
      </c>
      <c r="K205" s="21"/>
      <c r="L205" s="245"/>
      <c r="S205" s="40"/>
      <c r="AS205" s="10" t="s">
        <v>175</v>
      </c>
      <c r="AT205" s="10" t="s">
        <v>76</v>
      </c>
    </row>
    <row r="206" spans="2:64" s="165" customFormat="1">
      <c r="B206" s="230"/>
      <c r="D206" s="225" t="s">
        <v>166</v>
      </c>
      <c r="E206" s="231" t="s">
        <v>3</v>
      </c>
      <c r="F206" s="232" t="s">
        <v>77</v>
      </c>
      <c r="H206" s="233">
        <v>1109.25</v>
      </c>
      <c r="K206" s="230"/>
      <c r="L206" s="234"/>
      <c r="S206" s="235"/>
      <c r="AS206" s="231" t="s">
        <v>166</v>
      </c>
      <c r="AT206" s="231" t="s">
        <v>76</v>
      </c>
      <c r="AU206" s="165" t="s">
        <v>76</v>
      </c>
      <c r="AV206" s="165" t="s">
        <v>27</v>
      </c>
      <c r="AW206" s="165" t="s">
        <v>74</v>
      </c>
      <c r="AX206" s="231" t="s">
        <v>157</v>
      </c>
    </row>
    <row r="207" spans="2:64" s="1" customFormat="1" ht="16.5" customHeight="1">
      <c r="B207" s="21"/>
      <c r="C207" s="212" t="s">
        <v>318</v>
      </c>
      <c r="D207" s="212" t="s">
        <v>160</v>
      </c>
      <c r="E207" s="213" t="s">
        <v>319</v>
      </c>
      <c r="F207" s="214" t="s">
        <v>320</v>
      </c>
      <c r="G207" s="215" t="s">
        <v>163</v>
      </c>
      <c r="H207" s="216">
        <v>66555</v>
      </c>
      <c r="I207" s="163">
        <v>0</v>
      </c>
      <c r="J207" s="217">
        <f>ROUND(I207*H207,2)</f>
        <v>0</v>
      </c>
      <c r="K207" s="21"/>
      <c r="L207" s="218" t="s">
        <v>3</v>
      </c>
      <c r="M207" s="219" t="s">
        <v>38</v>
      </c>
      <c r="N207" s="220">
        <v>0</v>
      </c>
      <c r="O207" s="220">
        <f>N207*H207</f>
        <v>0</v>
      </c>
      <c r="P207" s="220">
        <v>0</v>
      </c>
      <c r="Q207" s="220">
        <f>P207*H207</f>
        <v>0</v>
      </c>
      <c r="R207" s="220">
        <v>0</v>
      </c>
      <c r="S207" s="221">
        <f>R207*H207</f>
        <v>0</v>
      </c>
      <c r="AQ207" s="222" t="s">
        <v>164</v>
      </c>
      <c r="AS207" s="222" t="s">
        <v>160</v>
      </c>
      <c r="AT207" s="222" t="s">
        <v>76</v>
      </c>
      <c r="AX207" s="10" t="s">
        <v>157</v>
      </c>
      <c r="BD207" s="223">
        <f>IF(M207="základní",J207,0)</f>
        <v>0</v>
      </c>
      <c r="BE207" s="223">
        <f>IF(M207="snížená",J207,0)</f>
        <v>0</v>
      </c>
      <c r="BF207" s="223">
        <f>IF(M207="zákl. přenesená",J207,0)</f>
        <v>0</v>
      </c>
      <c r="BG207" s="223">
        <f>IF(M207="sníž. přenesená",J207,0)</f>
        <v>0</v>
      </c>
      <c r="BH207" s="223">
        <f>IF(M207="nulová",J207,0)</f>
        <v>0</v>
      </c>
      <c r="BI207" s="10" t="s">
        <v>74</v>
      </c>
      <c r="BJ207" s="223">
        <f>ROUND(I207*H207,2)</f>
        <v>0</v>
      </c>
      <c r="BK207" s="10" t="s">
        <v>164</v>
      </c>
      <c r="BL207" s="222" t="s">
        <v>321</v>
      </c>
    </row>
    <row r="208" spans="2:64" s="1" customFormat="1">
      <c r="B208" s="21"/>
      <c r="D208" s="243" t="s">
        <v>175</v>
      </c>
      <c r="F208" s="244" t="s">
        <v>322</v>
      </c>
      <c r="K208" s="21"/>
      <c r="L208" s="245"/>
      <c r="S208" s="40"/>
      <c r="AS208" s="10" t="s">
        <v>175</v>
      </c>
      <c r="AT208" s="10" t="s">
        <v>76</v>
      </c>
    </row>
    <row r="209" spans="2:64" s="165" customFormat="1">
      <c r="B209" s="230"/>
      <c r="D209" s="225" t="s">
        <v>166</v>
      </c>
      <c r="E209" s="231" t="s">
        <v>3</v>
      </c>
      <c r="F209" s="232" t="s">
        <v>323</v>
      </c>
      <c r="H209" s="233">
        <v>66555</v>
      </c>
      <c r="K209" s="230"/>
      <c r="L209" s="234"/>
      <c r="S209" s="235"/>
      <c r="AS209" s="231" t="s">
        <v>166</v>
      </c>
      <c r="AT209" s="231" t="s">
        <v>76</v>
      </c>
      <c r="AU209" s="165" t="s">
        <v>76</v>
      </c>
      <c r="AV209" s="165" t="s">
        <v>27</v>
      </c>
      <c r="AW209" s="165" t="s">
        <v>74</v>
      </c>
      <c r="AX209" s="231" t="s">
        <v>157</v>
      </c>
    </row>
    <row r="210" spans="2:64" s="1" customFormat="1" ht="16.5" customHeight="1">
      <c r="B210" s="21"/>
      <c r="C210" s="212" t="s">
        <v>324</v>
      </c>
      <c r="D210" s="212" t="s">
        <v>160</v>
      </c>
      <c r="E210" s="213" t="s">
        <v>325</v>
      </c>
      <c r="F210" s="214" t="s">
        <v>326</v>
      </c>
      <c r="G210" s="215" t="s">
        <v>163</v>
      </c>
      <c r="H210" s="216">
        <v>1109.25</v>
      </c>
      <c r="I210" s="163">
        <v>0</v>
      </c>
      <c r="J210" s="217">
        <f>ROUND(I210*H210,2)</f>
        <v>0</v>
      </c>
      <c r="K210" s="21"/>
      <c r="L210" s="218" t="s">
        <v>3</v>
      </c>
      <c r="M210" s="219" t="s">
        <v>38</v>
      </c>
      <c r="N210" s="220">
        <v>3.3000000000000002E-2</v>
      </c>
      <c r="O210" s="220">
        <f>N210*H210</f>
        <v>36.605250000000005</v>
      </c>
      <c r="P210" s="220">
        <v>0</v>
      </c>
      <c r="Q210" s="220">
        <f>P210*H210</f>
        <v>0</v>
      </c>
      <c r="R210" s="220">
        <v>0</v>
      </c>
      <c r="S210" s="221">
        <f>R210*H210</f>
        <v>0</v>
      </c>
      <c r="AQ210" s="222" t="s">
        <v>164</v>
      </c>
      <c r="AS210" s="222" t="s">
        <v>160</v>
      </c>
      <c r="AT210" s="222" t="s">
        <v>76</v>
      </c>
      <c r="AX210" s="10" t="s">
        <v>157</v>
      </c>
      <c r="BD210" s="223">
        <f>IF(M210="základní",J210,0)</f>
        <v>0</v>
      </c>
      <c r="BE210" s="223">
        <f>IF(M210="snížená",J210,0)</f>
        <v>0</v>
      </c>
      <c r="BF210" s="223">
        <f>IF(M210="zákl. přenesená",J210,0)</f>
        <v>0</v>
      </c>
      <c r="BG210" s="223">
        <f>IF(M210="sníž. přenesená",J210,0)</f>
        <v>0</v>
      </c>
      <c r="BH210" s="223">
        <f>IF(M210="nulová",J210,0)</f>
        <v>0</v>
      </c>
      <c r="BI210" s="10" t="s">
        <v>74</v>
      </c>
      <c r="BJ210" s="223">
        <f>ROUND(I210*H210,2)</f>
        <v>0</v>
      </c>
      <c r="BK210" s="10" t="s">
        <v>164</v>
      </c>
      <c r="BL210" s="222" t="s">
        <v>327</v>
      </c>
    </row>
    <row r="211" spans="2:64" s="1" customFormat="1">
      <c r="B211" s="21"/>
      <c r="D211" s="243" t="s">
        <v>175</v>
      </c>
      <c r="F211" s="244" t="s">
        <v>328</v>
      </c>
      <c r="K211" s="21"/>
      <c r="L211" s="245"/>
      <c r="S211" s="40"/>
      <c r="AS211" s="10" t="s">
        <v>175</v>
      </c>
      <c r="AT211" s="10" t="s">
        <v>76</v>
      </c>
    </row>
    <row r="212" spans="2:64" s="165" customFormat="1">
      <c r="B212" s="230"/>
      <c r="D212" s="225" t="s">
        <v>166</v>
      </c>
      <c r="E212" s="231" t="s">
        <v>3</v>
      </c>
      <c r="F212" s="232" t="s">
        <v>77</v>
      </c>
      <c r="H212" s="233">
        <v>1109.25</v>
      </c>
      <c r="K212" s="230"/>
      <c r="L212" s="234"/>
      <c r="S212" s="235"/>
      <c r="AS212" s="231" t="s">
        <v>166</v>
      </c>
      <c r="AT212" s="231" t="s">
        <v>76</v>
      </c>
      <c r="AU212" s="165" t="s">
        <v>76</v>
      </c>
      <c r="AV212" s="165" t="s">
        <v>27</v>
      </c>
      <c r="AW212" s="165" t="s">
        <v>74</v>
      </c>
      <c r="AX212" s="231" t="s">
        <v>157</v>
      </c>
    </row>
    <row r="213" spans="2:64" s="1" customFormat="1" ht="16.5" customHeight="1">
      <c r="B213" s="21"/>
      <c r="C213" s="212" t="s">
        <v>329</v>
      </c>
      <c r="D213" s="212" t="s">
        <v>160</v>
      </c>
      <c r="E213" s="213" t="s">
        <v>330</v>
      </c>
      <c r="F213" s="214" t="s">
        <v>331</v>
      </c>
      <c r="G213" s="215" t="s">
        <v>297</v>
      </c>
      <c r="H213" s="216">
        <v>8.5</v>
      </c>
      <c r="I213" s="163">
        <v>0</v>
      </c>
      <c r="J213" s="217">
        <f>ROUND(I213*H213,2)</f>
        <v>0</v>
      </c>
      <c r="K213" s="21"/>
      <c r="L213" s="218" t="s">
        <v>3</v>
      </c>
      <c r="M213" s="219" t="s">
        <v>38</v>
      </c>
      <c r="N213" s="220">
        <v>0.28799999999999998</v>
      </c>
      <c r="O213" s="220">
        <f>N213*H213</f>
        <v>2.448</v>
      </c>
      <c r="P213" s="220">
        <v>0</v>
      </c>
      <c r="Q213" s="220">
        <f>P213*H213</f>
        <v>0</v>
      </c>
      <c r="R213" s="220">
        <v>0</v>
      </c>
      <c r="S213" s="221">
        <f>R213*H213</f>
        <v>0</v>
      </c>
      <c r="AQ213" s="222" t="s">
        <v>164</v>
      </c>
      <c r="AS213" s="222" t="s">
        <v>160</v>
      </c>
      <c r="AT213" s="222" t="s">
        <v>76</v>
      </c>
      <c r="AX213" s="10" t="s">
        <v>157</v>
      </c>
      <c r="BD213" s="223">
        <f>IF(M213="základní",J213,0)</f>
        <v>0</v>
      </c>
      <c r="BE213" s="223">
        <f>IF(M213="snížená",J213,0)</f>
        <v>0</v>
      </c>
      <c r="BF213" s="223">
        <f>IF(M213="zákl. přenesená",J213,0)</f>
        <v>0</v>
      </c>
      <c r="BG213" s="223">
        <f>IF(M213="sníž. přenesená",J213,0)</f>
        <v>0</v>
      </c>
      <c r="BH213" s="223">
        <f>IF(M213="nulová",J213,0)</f>
        <v>0</v>
      </c>
      <c r="BI213" s="10" t="s">
        <v>74</v>
      </c>
      <c r="BJ213" s="223">
        <f>ROUND(I213*H213,2)</f>
        <v>0</v>
      </c>
      <c r="BK213" s="10" t="s">
        <v>164</v>
      </c>
      <c r="BL213" s="222" t="s">
        <v>332</v>
      </c>
    </row>
    <row r="214" spans="2:64" s="1" customFormat="1">
      <c r="B214" s="21"/>
      <c r="D214" s="243" t="s">
        <v>175</v>
      </c>
      <c r="F214" s="244" t="s">
        <v>333</v>
      </c>
      <c r="K214" s="21"/>
      <c r="L214" s="245"/>
      <c r="S214" s="40"/>
      <c r="AS214" s="10" t="s">
        <v>175</v>
      </c>
      <c r="AT214" s="10" t="s">
        <v>76</v>
      </c>
    </row>
    <row r="215" spans="2:64" s="164" customFormat="1">
      <c r="B215" s="224"/>
      <c r="D215" s="225" t="s">
        <v>166</v>
      </c>
      <c r="E215" s="226" t="s">
        <v>3</v>
      </c>
      <c r="F215" s="227" t="s">
        <v>334</v>
      </c>
      <c r="H215" s="226" t="s">
        <v>3</v>
      </c>
      <c r="K215" s="224"/>
      <c r="L215" s="228"/>
      <c r="S215" s="229"/>
      <c r="AS215" s="226" t="s">
        <v>166</v>
      </c>
      <c r="AT215" s="226" t="s">
        <v>76</v>
      </c>
      <c r="AU215" s="164" t="s">
        <v>74</v>
      </c>
      <c r="AV215" s="164" t="s">
        <v>27</v>
      </c>
      <c r="AW215" s="164" t="s">
        <v>67</v>
      </c>
      <c r="AX215" s="226" t="s">
        <v>157</v>
      </c>
    </row>
    <row r="216" spans="2:64" s="165" customFormat="1">
      <c r="B216" s="230"/>
      <c r="D216" s="225" t="s">
        <v>166</v>
      </c>
      <c r="E216" s="231" t="s">
        <v>80</v>
      </c>
      <c r="F216" s="232" t="s">
        <v>335</v>
      </c>
      <c r="H216" s="233">
        <v>8.5</v>
      </c>
      <c r="K216" s="230"/>
      <c r="L216" s="234"/>
      <c r="S216" s="235"/>
      <c r="AS216" s="231" t="s">
        <v>166</v>
      </c>
      <c r="AT216" s="231" t="s">
        <v>76</v>
      </c>
      <c r="AU216" s="165" t="s">
        <v>76</v>
      </c>
      <c r="AV216" s="165" t="s">
        <v>27</v>
      </c>
      <c r="AW216" s="165" t="s">
        <v>74</v>
      </c>
      <c r="AX216" s="231" t="s">
        <v>157</v>
      </c>
    </row>
    <row r="217" spans="2:64" s="1" customFormat="1" ht="16.5" customHeight="1">
      <c r="B217" s="21"/>
      <c r="C217" s="212" t="s">
        <v>336</v>
      </c>
      <c r="D217" s="212" t="s">
        <v>160</v>
      </c>
      <c r="E217" s="213" t="s">
        <v>337</v>
      </c>
      <c r="F217" s="214" t="s">
        <v>338</v>
      </c>
      <c r="G217" s="215" t="s">
        <v>297</v>
      </c>
      <c r="H217" s="216">
        <v>510</v>
      </c>
      <c r="I217" s="163">
        <v>0</v>
      </c>
      <c r="J217" s="217">
        <f>ROUND(I217*H217,2)</f>
        <v>0</v>
      </c>
      <c r="K217" s="21"/>
      <c r="L217" s="218" t="s">
        <v>3</v>
      </c>
      <c r="M217" s="219" t="s">
        <v>38</v>
      </c>
      <c r="N217" s="220">
        <v>0</v>
      </c>
      <c r="O217" s="220">
        <f>N217*H217</f>
        <v>0</v>
      </c>
      <c r="P217" s="220">
        <v>0</v>
      </c>
      <c r="Q217" s="220">
        <f>P217*H217</f>
        <v>0</v>
      </c>
      <c r="R217" s="220">
        <v>0</v>
      </c>
      <c r="S217" s="221">
        <f>R217*H217</f>
        <v>0</v>
      </c>
      <c r="AQ217" s="222" t="s">
        <v>164</v>
      </c>
      <c r="AS217" s="222" t="s">
        <v>160</v>
      </c>
      <c r="AT217" s="222" t="s">
        <v>76</v>
      </c>
      <c r="AX217" s="10" t="s">
        <v>157</v>
      </c>
      <c r="BD217" s="223">
        <f>IF(M217="základní",J217,0)</f>
        <v>0</v>
      </c>
      <c r="BE217" s="223">
        <f>IF(M217="snížená",J217,0)</f>
        <v>0</v>
      </c>
      <c r="BF217" s="223">
        <f>IF(M217="zákl. přenesená",J217,0)</f>
        <v>0</v>
      </c>
      <c r="BG217" s="223">
        <f>IF(M217="sníž. přenesená",J217,0)</f>
        <v>0</v>
      </c>
      <c r="BH217" s="223">
        <f>IF(M217="nulová",J217,0)</f>
        <v>0</v>
      </c>
      <c r="BI217" s="10" t="s">
        <v>74</v>
      </c>
      <c r="BJ217" s="223">
        <f>ROUND(I217*H217,2)</f>
        <v>0</v>
      </c>
      <c r="BK217" s="10" t="s">
        <v>164</v>
      </c>
      <c r="BL217" s="222" t="s">
        <v>339</v>
      </c>
    </row>
    <row r="218" spans="2:64" s="1" customFormat="1">
      <c r="B218" s="21"/>
      <c r="D218" s="243" t="s">
        <v>175</v>
      </c>
      <c r="F218" s="244" t="s">
        <v>340</v>
      </c>
      <c r="K218" s="21"/>
      <c r="L218" s="245"/>
      <c r="S218" s="40"/>
      <c r="AS218" s="10" t="s">
        <v>175</v>
      </c>
      <c r="AT218" s="10" t="s">
        <v>76</v>
      </c>
    </row>
    <row r="219" spans="2:64" s="165" customFormat="1">
      <c r="B219" s="230"/>
      <c r="D219" s="225" t="s">
        <v>166</v>
      </c>
      <c r="E219" s="231" t="s">
        <v>3</v>
      </c>
      <c r="F219" s="232" t="s">
        <v>341</v>
      </c>
      <c r="H219" s="233">
        <v>510</v>
      </c>
      <c r="K219" s="230"/>
      <c r="L219" s="234"/>
      <c r="S219" s="235"/>
      <c r="AS219" s="231" t="s">
        <v>166</v>
      </c>
      <c r="AT219" s="231" t="s">
        <v>76</v>
      </c>
      <c r="AU219" s="165" t="s">
        <v>76</v>
      </c>
      <c r="AV219" s="165" t="s">
        <v>27</v>
      </c>
      <c r="AW219" s="165" t="s">
        <v>74</v>
      </c>
      <c r="AX219" s="231" t="s">
        <v>157</v>
      </c>
    </row>
    <row r="220" spans="2:64" s="1" customFormat="1" ht="16.5" customHeight="1">
      <c r="B220" s="21"/>
      <c r="C220" s="212" t="s">
        <v>342</v>
      </c>
      <c r="D220" s="212" t="s">
        <v>160</v>
      </c>
      <c r="E220" s="213" t="s">
        <v>343</v>
      </c>
      <c r="F220" s="214" t="s">
        <v>344</v>
      </c>
      <c r="G220" s="215" t="s">
        <v>297</v>
      </c>
      <c r="H220" s="216">
        <v>8.5</v>
      </c>
      <c r="I220" s="163">
        <v>0</v>
      </c>
      <c r="J220" s="217">
        <f>ROUND(I220*H220,2)</f>
        <v>0</v>
      </c>
      <c r="K220" s="21"/>
      <c r="L220" s="218" t="s">
        <v>3</v>
      </c>
      <c r="M220" s="219" t="s">
        <v>38</v>
      </c>
      <c r="N220" s="220">
        <v>0.13400000000000001</v>
      </c>
      <c r="O220" s="220">
        <f>N220*H220</f>
        <v>1.139</v>
      </c>
      <c r="P220" s="220">
        <v>0</v>
      </c>
      <c r="Q220" s="220">
        <f>P220*H220</f>
        <v>0</v>
      </c>
      <c r="R220" s="220">
        <v>0</v>
      </c>
      <c r="S220" s="221">
        <f>R220*H220</f>
        <v>0</v>
      </c>
      <c r="AQ220" s="222" t="s">
        <v>164</v>
      </c>
      <c r="AS220" s="222" t="s">
        <v>160</v>
      </c>
      <c r="AT220" s="222" t="s">
        <v>76</v>
      </c>
      <c r="AX220" s="10" t="s">
        <v>157</v>
      </c>
      <c r="BD220" s="223">
        <f>IF(M220="základní",J220,0)</f>
        <v>0</v>
      </c>
      <c r="BE220" s="223">
        <f>IF(M220="snížená",J220,0)</f>
        <v>0</v>
      </c>
      <c r="BF220" s="223">
        <f>IF(M220="zákl. přenesená",J220,0)</f>
        <v>0</v>
      </c>
      <c r="BG220" s="223">
        <f>IF(M220="sníž. přenesená",J220,0)</f>
        <v>0</v>
      </c>
      <c r="BH220" s="223">
        <f>IF(M220="nulová",J220,0)</f>
        <v>0</v>
      </c>
      <c r="BI220" s="10" t="s">
        <v>74</v>
      </c>
      <c r="BJ220" s="223">
        <f>ROUND(I220*H220,2)</f>
        <v>0</v>
      </c>
      <c r="BK220" s="10" t="s">
        <v>164</v>
      </c>
      <c r="BL220" s="222" t="s">
        <v>345</v>
      </c>
    </row>
    <row r="221" spans="2:64" s="1" customFormat="1">
      <c r="B221" s="21"/>
      <c r="D221" s="243" t="s">
        <v>175</v>
      </c>
      <c r="F221" s="244" t="s">
        <v>346</v>
      </c>
      <c r="K221" s="21"/>
      <c r="L221" s="245"/>
      <c r="S221" s="40"/>
      <c r="AS221" s="10" t="s">
        <v>175</v>
      </c>
      <c r="AT221" s="10" t="s">
        <v>76</v>
      </c>
    </row>
    <row r="222" spans="2:64" s="165" customFormat="1">
      <c r="B222" s="230"/>
      <c r="D222" s="225" t="s">
        <v>166</v>
      </c>
      <c r="E222" s="231" t="s">
        <v>3</v>
      </c>
      <c r="F222" s="232" t="s">
        <v>80</v>
      </c>
      <c r="H222" s="233">
        <v>8.5</v>
      </c>
      <c r="K222" s="230"/>
      <c r="L222" s="234"/>
      <c r="S222" s="235"/>
      <c r="AS222" s="231" t="s">
        <v>166</v>
      </c>
      <c r="AT222" s="231" t="s">
        <v>76</v>
      </c>
      <c r="AU222" s="165" t="s">
        <v>76</v>
      </c>
      <c r="AV222" s="165" t="s">
        <v>27</v>
      </c>
      <c r="AW222" s="165" t="s">
        <v>74</v>
      </c>
      <c r="AX222" s="231" t="s">
        <v>157</v>
      </c>
    </row>
    <row r="223" spans="2:64" s="1" customFormat="1" ht="21.75" customHeight="1">
      <c r="B223" s="21"/>
      <c r="C223" s="212" t="s">
        <v>347</v>
      </c>
      <c r="D223" s="212" t="s">
        <v>160</v>
      </c>
      <c r="E223" s="213" t="s">
        <v>348</v>
      </c>
      <c r="F223" s="214" t="s">
        <v>349</v>
      </c>
      <c r="G223" s="215" t="s">
        <v>163</v>
      </c>
      <c r="H223" s="216">
        <v>56.25</v>
      </c>
      <c r="I223" s="163">
        <v>0</v>
      </c>
      <c r="J223" s="217">
        <f>ROUND(I223*H223,2)</f>
        <v>0</v>
      </c>
      <c r="K223" s="21"/>
      <c r="L223" s="218" t="s">
        <v>3</v>
      </c>
      <c r="M223" s="219" t="s">
        <v>38</v>
      </c>
      <c r="N223" s="220">
        <v>0.105</v>
      </c>
      <c r="O223" s="220">
        <f>N223*H223</f>
        <v>5.90625</v>
      </c>
      <c r="P223" s="220">
        <v>1.2999999999999999E-4</v>
      </c>
      <c r="Q223" s="220">
        <f>P223*H223</f>
        <v>7.3124999999999996E-3</v>
      </c>
      <c r="R223" s="220">
        <v>0</v>
      </c>
      <c r="S223" s="221">
        <f>R223*H223</f>
        <v>0</v>
      </c>
      <c r="AQ223" s="222" t="s">
        <v>164</v>
      </c>
      <c r="AS223" s="222" t="s">
        <v>160</v>
      </c>
      <c r="AT223" s="222" t="s">
        <v>76</v>
      </c>
      <c r="AX223" s="10" t="s">
        <v>157</v>
      </c>
      <c r="BD223" s="223">
        <f>IF(M223="základní",J223,0)</f>
        <v>0</v>
      </c>
      <c r="BE223" s="223">
        <f>IF(M223="snížená",J223,0)</f>
        <v>0</v>
      </c>
      <c r="BF223" s="223">
        <f>IF(M223="zákl. přenesená",J223,0)</f>
        <v>0</v>
      </c>
      <c r="BG223" s="223">
        <f>IF(M223="sníž. přenesená",J223,0)</f>
        <v>0</v>
      </c>
      <c r="BH223" s="223">
        <f>IF(M223="nulová",J223,0)</f>
        <v>0</v>
      </c>
      <c r="BI223" s="10" t="s">
        <v>74</v>
      </c>
      <c r="BJ223" s="223">
        <f>ROUND(I223*H223,2)</f>
        <v>0</v>
      </c>
      <c r="BK223" s="10" t="s">
        <v>164</v>
      </c>
      <c r="BL223" s="222" t="s">
        <v>350</v>
      </c>
    </row>
    <row r="224" spans="2:64" s="1" customFormat="1">
      <c r="B224" s="21"/>
      <c r="D224" s="243" t="s">
        <v>175</v>
      </c>
      <c r="F224" s="244" t="s">
        <v>351</v>
      </c>
      <c r="K224" s="21"/>
      <c r="L224" s="245"/>
      <c r="S224" s="40"/>
      <c r="AS224" s="10" t="s">
        <v>175</v>
      </c>
      <c r="AT224" s="10" t="s">
        <v>76</v>
      </c>
    </row>
    <row r="225" spans="2:64" s="164" customFormat="1">
      <c r="B225" s="224"/>
      <c r="D225" s="225" t="s">
        <v>166</v>
      </c>
      <c r="E225" s="226" t="s">
        <v>3</v>
      </c>
      <c r="F225" s="227" t="s">
        <v>352</v>
      </c>
      <c r="H225" s="226" t="s">
        <v>3</v>
      </c>
      <c r="K225" s="224"/>
      <c r="L225" s="228"/>
      <c r="S225" s="229"/>
      <c r="AS225" s="226" t="s">
        <v>166</v>
      </c>
      <c r="AT225" s="226" t="s">
        <v>76</v>
      </c>
      <c r="AU225" s="164" t="s">
        <v>74</v>
      </c>
      <c r="AV225" s="164" t="s">
        <v>27</v>
      </c>
      <c r="AW225" s="164" t="s">
        <v>67</v>
      </c>
      <c r="AX225" s="226" t="s">
        <v>157</v>
      </c>
    </row>
    <row r="226" spans="2:64" s="165" customFormat="1">
      <c r="B226" s="230"/>
      <c r="D226" s="225" t="s">
        <v>166</v>
      </c>
      <c r="E226" s="231" t="s">
        <v>3</v>
      </c>
      <c r="F226" s="232" t="s">
        <v>353</v>
      </c>
      <c r="H226" s="233">
        <v>56.25</v>
      </c>
      <c r="K226" s="230"/>
      <c r="L226" s="234"/>
      <c r="S226" s="235"/>
      <c r="AS226" s="231" t="s">
        <v>166</v>
      </c>
      <c r="AT226" s="231" t="s">
        <v>76</v>
      </c>
      <c r="AU226" s="165" t="s">
        <v>76</v>
      </c>
      <c r="AV226" s="165" t="s">
        <v>27</v>
      </c>
      <c r="AW226" s="165" t="s">
        <v>74</v>
      </c>
      <c r="AX226" s="231" t="s">
        <v>157</v>
      </c>
    </row>
    <row r="227" spans="2:64" s="1" customFormat="1" ht="21.75" customHeight="1">
      <c r="B227" s="21"/>
      <c r="C227" s="212" t="s">
        <v>354</v>
      </c>
      <c r="D227" s="212" t="s">
        <v>160</v>
      </c>
      <c r="E227" s="213" t="s">
        <v>355</v>
      </c>
      <c r="F227" s="214" t="s">
        <v>356</v>
      </c>
      <c r="G227" s="215" t="s">
        <v>163</v>
      </c>
      <c r="H227" s="216">
        <v>168.75</v>
      </c>
      <c r="I227" s="163">
        <v>0</v>
      </c>
      <c r="J227" s="217">
        <f>ROUND(I227*H227,2)</f>
        <v>0</v>
      </c>
      <c r="K227" s="21"/>
      <c r="L227" s="218" t="s">
        <v>3</v>
      </c>
      <c r="M227" s="219" t="s">
        <v>38</v>
      </c>
      <c r="N227" s="220">
        <v>0.126</v>
      </c>
      <c r="O227" s="220">
        <f>N227*H227</f>
        <v>21.262499999999999</v>
      </c>
      <c r="P227" s="220">
        <v>2.1000000000000001E-4</v>
      </c>
      <c r="Q227" s="220">
        <f>P227*H227</f>
        <v>3.5437500000000004E-2</v>
      </c>
      <c r="R227" s="220">
        <v>0</v>
      </c>
      <c r="S227" s="221">
        <f>R227*H227</f>
        <v>0</v>
      </c>
      <c r="AQ227" s="222" t="s">
        <v>164</v>
      </c>
      <c r="AS227" s="222" t="s">
        <v>160</v>
      </c>
      <c r="AT227" s="222" t="s">
        <v>76</v>
      </c>
      <c r="AX227" s="10" t="s">
        <v>157</v>
      </c>
      <c r="BD227" s="223">
        <f>IF(M227="základní",J227,0)</f>
        <v>0</v>
      </c>
      <c r="BE227" s="223">
        <f>IF(M227="snížená",J227,0)</f>
        <v>0</v>
      </c>
      <c r="BF227" s="223">
        <f>IF(M227="zákl. přenesená",J227,0)</f>
        <v>0</v>
      </c>
      <c r="BG227" s="223">
        <f>IF(M227="sníž. přenesená",J227,0)</f>
        <v>0</v>
      </c>
      <c r="BH227" s="223">
        <f>IF(M227="nulová",J227,0)</f>
        <v>0</v>
      </c>
      <c r="BI227" s="10" t="s">
        <v>74</v>
      </c>
      <c r="BJ227" s="223">
        <f>ROUND(I227*H227,2)</f>
        <v>0</v>
      </c>
      <c r="BK227" s="10" t="s">
        <v>164</v>
      </c>
      <c r="BL227" s="222" t="s">
        <v>357</v>
      </c>
    </row>
    <row r="228" spans="2:64" s="1" customFormat="1">
      <c r="B228" s="21"/>
      <c r="D228" s="243" t="s">
        <v>175</v>
      </c>
      <c r="F228" s="244" t="s">
        <v>358</v>
      </c>
      <c r="K228" s="21"/>
      <c r="L228" s="245"/>
      <c r="S228" s="40"/>
      <c r="AS228" s="10" t="s">
        <v>175</v>
      </c>
      <c r="AT228" s="10" t="s">
        <v>76</v>
      </c>
    </row>
    <row r="229" spans="2:64" s="164" customFormat="1">
      <c r="B229" s="224"/>
      <c r="D229" s="225" t="s">
        <v>166</v>
      </c>
      <c r="E229" s="226" t="s">
        <v>3</v>
      </c>
      <c r="F229" s="227" t="s">
        <v>334</v>
      </c>
      <c r="H229" s="226" t="s">
        <v>3</v>
      </c>
      <c r="K229" s="224"/>
      <c r="L229" s="228"/>
      <c r="S229" s="229"/>
      <c r="AS229" s="226" t="s">
        <v>166</v>
      </c>
      <c r="AT229" s="226" t="s">
        <v>76</v>
      </c>
      <c r="AU229" s="164" t="s">
        <v>74</v>
      </c>
      <c r="AV229" s="164" t="s">
        <v>27</v>
      </c>
      <c r="AW229" s="164" t="s">
        <v>67</v>
      </c>
      <c r="AX229" s="226" t="s">
        <v>157</v>
      </c>
    </row>
    <row r="230" spans="2:64" s="165" customFormat="1">
      <c r="B230" s="230"/>
      <c r="D230" s="225" t="s">
        <v>166</v>
      </c>
      <c r="E230" s="231" t="s">
        <v>3</v>
      </c>
      <c r="F230" s="232" t="s">
        <v>359</v>
      </c>
      <c r="H230" s="233">
        <v>225</v>
      </c>
      <c r="K230" s="230"/>
      <c r="L230" s="234"/>
      <c r="S230" s="235"/>
      <c r="AS230" s="231" t="s">
        <v>166</v>
      </c>
      <c r="AT230" s="231" t="s">
        <v>76</v>
      </c>
      <c r="AU230" s="165" t="s">
        <v>76</v>
      </c>
      <c r="AV230" s="165" t="s">
        <v>27</v>
      </c>
      <c r="AW230" s="165" t="s">
        <v>67</v>
      </c>
      <c r="AX230" s="231" t="s">
        <v>157</v>
      </c>
    </row>
    <row r="231" spans="2:64" s="165" customFormat="1">
      <c r="B231" s="230"/>
      <c r="D231" s="225" t="s">
        <v>166</v>
      </c>
      <c r="E231" s="231" t="s">
        <v>3</v>
      </c>
      <c r="F231" s="232" t="s">
        <v>360</v>
      </c>
      <c r="H231" s="233">
        <v>-56.25</v>
      </c>
      <c r="K231" s="230"/>
      <c r="L231" s="234"/>
      <c r="S231" s="235"/>
      <c r="AS231" s="231" t="s">
        <v>166</v>
      </c>
      <c r="AT231" s="231" t="s">
        <v>76</v>
      </c>
      <c r="AU231" s="165" t="s">
        <v>76</v>
      </c>
      <c r="AV231" s="165" t="s">
        <v>27</v>
      </c>
      <c r="AW231" s="165" t="s">
        <v>67</v>
      </c>
      <c r="AX231" s="231" t="s">
        <v>157</v>
      </c>
    </row>
    <row r="232" spans="2:64" s="166" customFormat="1">
      <c r="B232" s="236"/>
      <c r="D232" s="225" t="s">
        <v>166</v>
      </c>
      <c r="E232" s="237" t="s">
        <v>3</v>
      </c>
      <c r="F232" s="238" t="s">
        <v>171</v>
      </c>
      <c r="H232" s="239">
        <v>168.75</v>
      </c>
      <c r="K232" s="236"/>
      <c r="L232" s="240"/>
      <c r="S232" s="241"/>
      <c r="AS232" s="237" t="s">
        <v>166</v>
      </c>
      <c r="AT232" s="237" t="s">
        <v>76</v>
      </c>
      <c r="AU232" s="166" t="s">
        <v>164</v>
      </c>
      <c r="AV232" s="166" t="s">
        <v>27</v>
      </c>
      <c r="AW232" s="166" t="s">
        <v>74</v>
      </c>
      <c r="AX232" s="237" t="s">
        <v>157</v>
      </c>
    </row>
    <row r="233" spans="2:64" s="1" customFormat="1" ht="16.5" customHeight="1">
      <c r="B233" s="21"/>
      <c r="C233" s="212" t="s">
        <v>361</v>
      </c>
      <c r="D233" s="212" t="s">
        <v>160</v>
      </c>
      <c r="E233" s="213" t="s">
        <v>362</v>
      </c>
      <c r="F233" s="214" t="s">
        <v>363</v>
      </c>
      <c r="G233" s="215" t="s">
        <v>297</v>
      </c>
      <c r="H233" s="216">
        <v>8.5</v>
      </c>
      <c r="I233" s="163">
        <v>0</v>
      </c>
      <c r="J233" s="217">
        <f>ROUND(I233*H233,2)</f>
        <v>0</v>
      </c>
      <c r="K233" s="21"/>
      <c r="L233" s="218" t="s">
        <v>3</v>
      </c>
      <c r="M233" s="219" t="s">
        <v>38</v>
      </c>
      <c r="N233" s="220">
        <v>0.25900000000000001</v>
      </c>
      <c r="O233" s="220">
        <f>N233*H233</f>
        <v>2.2015000000000002</v>
      </c>
      <c r="P233" s="220">
        <v>0</v>
      </c>
      <c r="Q233" s="220">
        <f>P233*H233</f>
        <v>0</v>
      </c>
      <c r="R233" s="220">
        <v>0</v>
      </c>
      <c r="S233" s="221">
        <f>R233*H233</f>
        <v>0</v>
      </c>
      <c r="AQ233" s="222" t="s">
        <v>164</v>
      </c>
      <c r="AS233" s="222" t="s">
        <v>160</v>
      </c>
      <c r="AT233" s="222" t="s">
        <v>76</v>
      </c>
      <c r="AX233" s="10" t="s">
        <v>157</v>
      </c>
      <c r="BD233" s="223">
        <f>IF(M233="základní",J233,0)</f>
        <v>0</v>
      </c>
      <c r="BE233" s="223">
        <f>IF(M233="snížená",J233,0)</f>
        <v>0</v>
      </c>
      <c r="BF233" s="223">
        <f>IF(M233="zákl. přenesená",J233,0)</f>
        <v>0</v>
      </c>
      <c r="BG233" s="223">
        <f>IF(M233="sníž. přenesená",J233,0)</f>
        <v>0</v>
      </c>
      <c r="BH233" s="223">
        <f>IF(M233="nulová",J233,0)</f>
        <v>0</v>
      </c>
      <c r="BI233" s="10" t="s">
        <v>74</v>
      </c>
      <c r="BJ233" s="223">
        <f>ROUND(I233*H233,2)</f>
        <v>0</v>
      </c>
      <c r="BK233" s="10" t="s">
        <v>164</v>
      </c>
      <c r="BL233" s="222" t="s">
        <v>364</v>
      </c>
    </row>
    <row r="234" spans="2:64" s="1" customFormat="1">
      <c r="B234" s="21"/>
      <c r="D234" s="243" t="s">
        <v>175</v>
      </c>
      <c r="F234" s="244" t="s">
        <v>365</v>
      </c>
      <c r="K234" s="21"/>
      <c r="L234" s="245"/>
      <c r="S234" s="40"/>
      <c r="AS234" s="10" t="s">
        <v>175</v>
      </c>
      <c r="AT234" s="10" t="s">
        <v>76</v>
      </c>
    </row>
    <row r="235" spans="2:64" s="164" customFormat="1">
      <c r="B235" s="224"/>
      <c r="D235" s="225" t="s">
        <v>166</v>
      </c>
      <c r="E235" s="226" t="s">
        <v>3</v>
      </c>
      <c r="F235" s="227" t="s">
        <v>334</v>
      </c>
      <c r="H235" s="226" t="s">
        <v>3</v>
      </c>
      <c r="K235" s="224"/>
      <c r="L235" s="228"/>
      <c r="S235" s="229"/>
      <c r="AS235" s="226" t="s">
        <v>166</v>
      </c>
      <c r="AT235" s="226" t="s">
        <v>76</v>
      </c>
      <c r="AU235" s="164" t="s">
        <v>74</v>
      </c>
      <c r="AV235" s="164" t="s">
        <v>27</v>
      </c>
      <c r="AW235" s="164" t="s">
        <v>67</v>
      </c>
      <c r="AX235" s="226" t="s">
        <v>157</v>
      </c>
    </row>
    <row r="236" spans="2:64" s="165" customFormat="1">
      <c r="B236" s="230"/>
      <c r="D236" s="225" t="s">
        <v>166</v>
      </c>
      <c r="E236" s="231" t="s">
        <v>84</v>
      </c>
      <c r="F236" s="232" t="s">
        <v>366</v>
      </c>
      <c r="H236" s="233">
        <v>8.5</v>
      </c>
      <c r="K236" s="230"/>
      <c r="L236" s="234"/>
      <c r="S236" s="235"/>
      <c r="AS236" s="231" t="s">
        <v>166</v>
      </c>
      <c r="AT236" s="231" t="s">
        <v>76</v>
      </c>
      <c r="AU236" s="165" t="s">
        <v>76</v>
      </c>
      <c r="AV236" s="165" t="s">
        <v>27</v>
      </c>
      <c r="AW236" s="165" t="s">
        <v>74</v>
      </c>
      <c r="AX236" s="231" t="s">
        <v>157</v>
      </c>
    </row>
    <row r="237" spans="2:64" s="1" customFormat="1" ht="16.5" customHeight="1">
      <c r="B237" s="21"/>
      <c r="C237" s="212" t="s">
        <v>367</v>
      </c>
      <c r="D237" s="212" t="s">
        <v>160</v>
      </c>
      <c r="E237" s="213" t="s">
        <v>368</v>
      </c>
      <c r="F237" s="214" t="s">
        <v>369</v>
      </c>
      <c r="G237" s="215" t="s">
        <v>297</v>
      </c>
      <c r="H237" s="216">
        <v>510</v>
      </c>
      <c r="I237" s="163">
        <v>0</v>
      </c>
      <c r="J237" s="217">
        <f>ROUND(I237*H237,2)</f>
        <v>0</v>
      </c>
      <c r="K237" s="21"/>
      <c r="L237" s="218" t="s">
        <v>3</v>
      </c>
      <c r="M237" s="219" t="s">
        <v>38</v>
      </c>
      <c r="N237" s="220">
        <v>0</v>
      </c>
      <c r="O237" s="220">
        <f>N237*H237</f>
        <v>0</v>
      </c>
      <c r="P237" s="220">
        <v>0</v>
      </c>
      <c r="Q237" s="220">
        <f>P237*H237</f>
        <v>0</v>
      </c>
      <c r="R237" s="220">
        <v>0</v>
      </c>
      <c r="S237" s="221">
        <f>R237*H237</f>
        <v>0</v>
      </c>
      <c r="AQ237" s="222" t="s">
        <v>164</v>
      </c>
      <c r="AS237" s="222" t="s">
        <v>160</v>
      </c>
      <c r="AT237" s="222" t="s">
        <v>76</v>
      </c>
      <c r="AX237" s="10" t="s">
        <v>157</v>
      </c>
      <c r="BD237" s="223">
        <f>IF(M237="základní",J237,0)</f>
        <v>0</v>
      </c>
      <c r="BE237" s="223">
        <f>IF(M237="snížená",J237,0)</f>
        <v>0</v>
      </c>
      <c r="BF237" s="223">
        <f>IF(M237="zákl. přenesená",J237,0)</f>
        <v>0</v>
      </c>
      <c r="BG237" s="223">
        <f>IF(M237="sníž. přenesená",J237,0)</f>
        <v>0</v>
      </c>
      <c r="BH237" s="223">
        <f>IF(M237="nulová",J237,0)</f>
        <v>0</v>
      </c>
      <c r="BI237" s="10" t="s">
        <v>74</v>
      </c>
      <c r="BJ237" s="223">
        <f>ROUND(I237*H237,2)</f>
        <v>0</v>
      </c>
      <c r="BK237" s="10" t="s">
        <v>164</v>
      </c>
      <c r="BL237" s="222" t="s">
        <v>370</v>
      </c>
    </row>
    <row r="238" spans="2:64" s="1" customFormat="1">
      <c r="B238" s="21"/>
      <c r="D238" s="243" t="s">
        <v>175</v>
      </c>
      <c r="F238" s="244" t="s">
        <v>371</v>
      </c>
      <c r="K238" s="21"/>
      <c r="L238" s="245"/>
      <c r="S238" s="40"/>
      <c r="AS238" s="10" t="s">
        <v>175</v>
      </c>
      <c r="AT238" s="10" t="s">
        <v>76</v>
      </c>
    </row>
    <row r="239" spans="2:64" s="165" customFormat="1">
      <c r="B239" s="230"/>
      <c r="D239" s="225" t="s">
        <v>166</v>
      </c>
      <c r="E239" s="231" t="s">
        <v>3</v>
      </c>
      <c r="F239" s="232" t="s">
        <v>372</v>
      </c>
      <c r="H239" s="233">
        <v>510</v>
      </c>
      <c r="K239" s="230"/>
      <c r="L239" s="234"/>
      <c r="S239" s="235"/>
      <c r="AS239" s="231" t="s">
        <v>166</v>
      </c>
      <c r="AT239" s="231" t="s">
        <v>76</v>
      </c>
      <c r="AU239" s="165" t="s">
        <v>76</v>
      </c>
      <c r="AV239" s="165" t="s">
        <v>27</v>
      </c>
      <c r="AW239" s="165" t="s">
        <v>74</v>
      </c>
      <c r="AX239" s="231" t="s">
        <v>157</v>
      </c>
    </row>
    <row r="240" spans="2:64" s="1" customFormat="1" ht="16.5" customHeight="1">
      <c r="B240" s="21"/>
      <c r="C240" s="212" t="s">
        <v>373</v>
      </c>
      <c r="D240" s="212" t="s">
        <v>160</v>
      </c>
      <c r="E240" s="213" t="s">
        <v>374</v>
      </c>
      <c r="F240" s="214" t="s">
        <v>375</v>
      </c>
      <c r="G240" s="215" t="s">
        <v>297</v>
      </c>
      <c r="H240" s="216">
        <v>8.5</v>
      </c>
      <c r="I240" s="163">
        <v>0</v>
      </c>
      <c r="J240" s="217">
        <f>ROUND(I240*H240,2)</f>
        <v>0</v>
      </c>
      <c r="K240" s="21"/>
      <c r="L240" s="218" t="s">
        <v>3</v>
      </c>
      <c r="M240" s="219" t="s">
        <v>38</v>
      </c>
      <c r="N240" s="220">
        <v>0.157</v>
      </c>
      <c r="O240" s="220">
        <f>N240*H240</f>
        <v>1.3345</v>
      </c>
      <c r="P240" s="220">
        <v>0</v>
      </c>
      <c r="Q240" s="220">
        <f>P240*H240</f>
        <v>0</v>
      </c>
      <c r="R240" s="220">
        <v>0</v>
      </c>
      <c r="S240" s="221">
        <f>R240*H240</f>
        <v>0</v>
      </c>
      <c r="AQ240" s="222" t="s">
        <v>164</v>
      </c>
      <c r="AS240" s="222" t="s">
        <v>160</v>
      </c>
      <c r="AT240" s="222" t="s">
        <v>76</v>
      </c>
      <c r="AX240" s="10" t="s">
        <v>157</v>
      </c>
      <c r="BD240" s="223">
        <f>IF(M240="základní",J240,0)</f>
        <v>0</v>
      </c>
      <c r="BE240" s="223">
        <f>IF(M240="snížená",J240,0)</f>
        <v>0</v>
      </c>
      <c r="BF240" s="223">
        <f>IF(M240="zákl. přenesená",J240,0)</f>
        <v>0</v>
      </c>
      <c r="BG240" s="223">
        <f>IF(M240="sníž. přenesená",J240,0)</f>
        <v>0</v>
      </c>
      <c r="BH240" s="223">
        <f>IF(M240="nulová",J240,0)</f>
        <v>0</v>
      </c>
      <c r="BI240" s="10" t="s">
        <v>74</v>
      </c>
      <c r="BJ240" s="223">
        <f>ROUND(I240*H240,2)</f>
        <v>0</v>
      </c>
      <c r="BK240" s="10" t="s">
        <v>164</v>
      </c>
      <c r="BL240" s="222" t="s">
        <v>376</v>
      </c>
    </row>
    <row r="241" spans="2:64" s="1" customFormat="1">
      <c r="B241" s="21"/>
      <c r="D241" s="243" t="s">
        <v>175</v>
      </c>
      <c r="F241" s="244" t="s">
        <v>377</v>
      </c>
      <c r="K241" s="21"/>
      <c r="L241" s="245"/>
      <c r="S241" s="40"/>
      <c r="AS241" s="10" t="s">
        <v>175</v>
      </c>
      <c r="AT241" s="10" t="s">
        <v>76</v>
      </c>
    </row>
    <row r="242" spans="2:64" s="165" customFormat="1">
      <c r="B242" s="230"/>
      <c r="D242" s="225" t="s">
        <v>166</v>
      </c>
      <c r="E242" s="231" t="s">
        <v>3</v>
      </c>
      <c r="F242" s="232" t="s">
        <v>84</v>
      </c>
      <c r="H242" s="233">
        <v>8.5</v>
      </c>
      <c r="K242" s="230"/>
      <c r="L242" s="234"/>
      <c r="S242" s="235"/>
      <c r="AS242" s="231" t="s">
        <v>166</v>
      </c>
      <c r="AT242" s="231" t="s">
        <v>76</v>
      </c>
      <c r="AU242" s="165" t="s">
        <v>76</v>
      </c>
      <c r="AV242" s="165" t="s">
        <v>27</v>
      </c>
      <c r="AW242" s="165" t="s">
        <v>74</v>
      </c>
      <c r="AX242" s="231" t="s">
        <v>157</v>
      </c>
    </row>
    <row r="243" spans="2:64" s="167" customFormat="1" ht="22.9" customHeight="1">
      <c r="B243" s="201"/>
      <c r="D243" s="202" t="s">
        <v>66</v>
      </c>
      <c r="E243" s="210" t="s">
        <v>378</v>
      </c>
      <c r="F243" s="210" t="s">
        <v>379</v>
      </c>
      <c r="J243" s="211">
        <f>BJ243</f>
        <v>0</v>
      </c>
      <c r="K243" s="201"/>
      <c r="L243" s="205"/>
      <c r="O243" s="206">
        <f>SUM(O244:O256)</f>
        <v>42.554250000000003</v>
      </c>
      <c r="Q243" s="206">
        <f>SUM(Q244:Q256)</f>
        <v>0</v>
      </c>
      <c r="S243" s="207">
        <f>SUM(S244:S256)</f>
        <v>0</v>
      </c>
      <c r="AQ243" s="202" t="s">
        <v>74</v>
      </c>
      <c r="AS243" s="208" t="s">
        <v>66</v>
      </c>
      <c r="AT243" s="208" t="s">
        <v>74</v>
      </c>
      <c r="AX243" s="202" t="s">
        <v>157</v>
      </c>
      <c r="BJ243" s="209">
        <f>SUM(BJ244:BJ256)</f>
        <v>0</v>
      </c>
    </row>
    <row r="244" spans="2:64" s="1" customFormat="1" ht="21.75" customHeight="1">
      <c r="B244" s="21"/>
      <c r="C244" s="212" t="s">
        <v>380</v>
      </c>
      <c r="D244" s="212" t="s">
        <v>160</v>
      </c>
      <c r="E244" s="213" t="s">
        <v>381</v>
      </c>
      <c r="F244" s="214" t="s">
        <v>382</v>
      </c>
      <c r="G244" s="215" t="s">
        <v>383</v>
      </c>
      <c r="H244" s="216">
        <v>7.0049999999999999</v>
      </c>
      <c r="I244" s="163">
        <v>0</v>
      </c>
      <c r="J244" s="217">
        <f>ROUND(I244*H244,2)</f>
        <v>0</v>
      </c>
      <c r="K244" s="21"/>
      <c r="L244" s="218" t="s">
        <v>3</v>
      </c>
      <c r="M244" s="219" t="s">
        <v>38</v>
      </c>
      <c r="N244" s="220">
        <v>2.04</v>
      </c>
      <c r="O244" s="220">
        <f>N244*H244</f>
        <v>14.2902</v>
      </c>
      <c r="P244" s="220">
        <v>0</v>
      </c>
      <c r="Q244" s="220">
        <f>P244*H244</f>
        <v>0</v>
      </c>
      <c r="R244" s="220">
        <v>0</v>
      </c>
      <c r="S244" s="221">
        <f>R244*H244</f>
        <v>0</v>
      </c>
      <c r="AQ244" s="222" t="s">
        <v>164</v>
      </c>
      <c r="AS244" s="222" t="s">
        <v>160</v>
      </c>
      <c r="AT244" s="222" t="s">
        <v>76</v>
      </c>
      <c r="AX244" s="10" t="s">
        <v>157</v>
      </c>
      <c r="BD244" s="223">
        <f>IF(M244="základní",J244,0)</f>
        <v>0</v>
      </c>
      <c r="BE244" s="223">
        <f>IF(M244="snížená",J244,0)</f>
        <v>0</v>
      </c>
      <c r="BF244" s="223">
        <f>IF(M244="zákl. přenesená",J244,0)</f>
        <v>0</v>
      </c>
      <c r="BG244" s="223">
        <f>IF(M244="sníž. přenesená",J244,0)</f>
        <v>0</v>
      </c>
      <c r="BH244" s="223">
        <f>IF(M244="nulová",J244,0)</f>
        <v>0</v>
      </c>
      <c r="BI244" s="10" t="s">
        <v>74</v>
      </c>
      <c r="BJ244" s="223">
        <f>ROUND(I244*H244,2)</f>
        <v>0</v>
      </c>
      <c r="BK244" s="10" t="s">
        <v>164</v>
      </c>
      <c r="BL244" s="222" t="s">
        <v>384</v>
      </c>
    </row>
    <row r="245" spans="2:64" s="1" customFormat="1">
      <c r="B245" s="21"/>
      <c r="D245" s="243" t="s">
        <v>175</v>
      </c>
      <c r="F245" s="244" t="s">
        <v>385</v>
      </c>
      <c r="K245" s="21"/>
      <c r="L245" s="245"/>
      <c r="S245" s="40"/>
      <c r="AS245" s="10" t="s">
        <v>175</v>
      </c>
      <c r="AT245" s="10" t="s">
        <v>76</v>
      </c>
    </row>
    <row r="246" spans="2:64" s="1" customFormat="1" ht="16.5" customHeight="1">
      <c r="B246" s="21"/>
      <c r="C246" s="212" t="s">
        <v>386</v>
      </c>
      <c r="D246" s="212" t="s">
        <v>160</v>
      </c>
      <c r="E246" s="213" t="s">
        <v>387</v>
      </c>
      <c r="F246" s="214" t="s">
        <v>388</v>
      </c>
      <c r="G246" s="215" t="s">
        <v>297</v>
      </c>
      <c r="H246" s="216">
        <v>16</v>
      </c>
      <c r="I246" s="163">
        <v>0</v>
      </c>
      <c r="J246" s="217">
        <f>ROUND(I246*H246,2)</f>
        <v>0</v>
      </c>
      <c r="K246" s="21"/>
      <c r="L246" s="218" t="s">
        <v>3</v>
      </c>
      <c r="M246" s="219" t="s">
        <v>38</v>
      </c>
      <c r="N246" s="220">
        <v>1.587</v>
      </c>
      <c r="O246" s="220">
        <f>N246*H246</f>
        <v>25.391999999999999</v>
      </c>
      <c r="P246" s="220">
        <v>0</v>
      </c>
      <c r="Q246" s="220">
        <f>P246*H246</f>
        <v>0</v>
      </c>
      <c r="R246" s="220">
        <v>0</v>
      </c>
      <c r="S246" s="221">
        <f>R246*H246</f>
        <v>0</v>
      </c>
      <c r="AQ246" s="222" t="s">
        <v>164</v>
      </c>
      <c r="AS246" s="222" t="s">
        <v>160</v>
      </c>
      <c r="AT246" s="222" t="s">
        <v>76</v>
      </c>
      <c r="AX246" s="10" t="s">
        <v>157</v>
      </c>
      <c r="BD246" s="223">
        <f>IF(M246="základní",J246,0)</f>
        <v>0</v>
      </c>
      <c r="BE246" s="223">
        <f>IF(M246="snížená",J246,0)</f>
        <v>0</v>
      </c>
      <c r="BF246" s="223">
        <f>IF(M246="zákl. přenesená",J246,0)</f>
        <v>0</v>
      </c>
      <c r="BG246" s="223">
        <f>IF(M246="sníž. přenesená",J246,0)</f>
        <v>0</v>
      </c>
      <c r="BH246" s="223">
        <f>IF(M246="nulová",J246,0)</f>
        <v>0</v>
      </c>
      <c r="BI246" s="10" t="s">
        <v>74</v>
      </c>
      <c r="BJ246" s="223">
        <f>ROUND(I246*H246,2)</f>
        <v>0</v>
      </c>
      <c r="BK246" s="10" t="s">
        <v>164</v>
      </c>
      <c r="BL246" s="222" t="s">
        <v>389</v>
      </c>
    </row>
    <row r="247" spans="2:64" s="1" customFormat="1">
      <c r="B247" s="21"/>
      <c r="D247" s="243" t="s">
        <v>175</v>
      </c>
      <c r="F247" s="244" t="s">
        <v>390</v>
      </c>
      <c r="K247" s="21"/>
      <c r="L247" s="245"/>
      <c r="S247" s="40"/>
      <c r="AS247" s="10" t="s">
        <v>175</v>
      </c>
      <c r="AT247" s="10" t="s">
        <v>76</v>
      </c>
    </row>
    <row r="248" spans="2:64" s="1" customFormat="1" ht="16.5" customHeight="1">
      <c r="B248" s="21"/>
      <c r="C248" s="212" t="s">
        <v>391</v>
      </c>
      <c r="D248" s="212" t="s">
        <v>160</v>
      </c>
      <c r="E248" s="213" t="s">
        <v>392</v>
      </c>
      <c r="F248" s="214" t="s">
        <v>393</v>
      </c>
      <c r="G248" s="215" t="s">
        <v>383</v>
      </c>
      <c r="H248" s="216">
        <v>7.0049999999999999</v>
      </c>
      <c r="I248" s="163">
        <v>0</v>
      </c>
      <c r="J248" s="217">
        <f>ROUND(I248*H248,2)</f>
        <v>0</v>
      </c>
      <c r="K248" s="21"/>
      <c r="L248" s="218" t="s">
        <v>3</v>
      </c>
      <c r="M248" s="219" t="s">
        <v>38</v>
      </c>
      <c r="N248" s="220">
        <v>0.125</v>
      </c>
      <c r="O248" s="220">
        <f>N248*H248</f>
        <v>0.87562499999999999</v>
      </c>
      <c r="P248" s="220">
        <v>0</v>
      </c>
      <c r="Q248" s="220">
        <f>P248*H248</f>
        <v>0</v>
      </c>
      <c r="R248" s="220">
        <v>0</v>
      </c>
      <c r="S248" s="221">
        <f>R248*H248</f>
        <v>0</v>
      </c>
      <c r="AQ248" s="222" t="s">
        <v>164</v>
      </c>
      <c r="AS248" s="222" t="s">
        <v>160</v>
      </c>
      <c r="AT248" s="222" t="s">
        <v>76</v>
      </c>
      <c r="AX248" s="10" t="s">
        <v>157</v>
      </c>
      <c r="BD248" s="223">
        <f>IF(M248="základní",J248,0)</f>
        <v>0</v>
      </c>
      <c r="BE248" s="223">
        <f>IF(M248="snížená",J248,0)</f>
        <v>0</v>
      </c>
      <c r="BF248" s="223">
        <f>IF(M248="zákl. přenesená",J248,0)</f>
        <v>0</v>
      </c>
      <c r="BG248" s="223">
        <f>IF(M248="sníž. přenesená",J248,0)</f>
        <v>0</v>
      </c>
      <c r="BH248" s="223">
        <f>IF(M248="nulová",J248,0)</f>
        <v>0</v>
      </c>
      <c r="BI248" s="10" t="s">
        <v>74</v>
      </c>
      <c r="BJ248" s="223">
        <f>ROUND(I248*H248,2)</f>
        <v>0</v>
      </c>
      <c r="BK248" s="10" t="s">
        <v>164</v>
      </c>
      <c r="BL248" s="222" t="s">
        <v>394</v>
      </c>
    </row>
    <row r="249" spans="2:64" s="1" customFormat="1">
      <c r="B249" s="21"/>
      <c r="D249" s="243" t="s">
        <v>175</v>
      </c>
      <c r="F249" s="244" t="s">
        <v>395</v>
      </c>
      <c r="K249" s="21"/>
      <c r="L249" s="245"/>
      <c r="S249" s="40"/>
      <c r="AS249" s="10" t="s">
        <v>175</v>
      </c>
      <c r="AT249" s="10" t="s">
        <v>76</v>
      </c>
    </row>
    <row r="250" spans="2:64" s="1" customFormat="1" ht="16.5" customHeight="1">
      <c r="B250" s="21"/>
      <c r="C250" s="212" t="s">
        <v>396</v>
      </c>
      <c r="D250" s="212" t="s">
        <v>160</v>
      </c>
      <c r="E250" s="213" t="s">
        <v>397</v>
      </c>
      <c r="F250" s="214" t="s">
        <v>398</v>
      </c>
      <c r="G250" s="215" t="s">
        <v>383</v>
      </c>
      <c r="H250" s="216">
        <v>35.024999999999999</v>
      </c>
      <c r="I250" s="163">
        <v>0</v>
      </c>
      <c r="J250" s="217">
        <f>ROUND(I250*H250,2)</f>
        <v>0</v>
      </c>
      <c r="K250" s="21"/>
      <c r="L250" s="218" t="s">
        <v>3</v>
      </c>
      <c r="M250" s="219" t="s">
        <v>38</v>
      </c>
      <c r="N250" s="220">
        <v>6.0000000000000001E-3</v>
      </c>
      <c r="O250" s="220">
        <f>N250*H250</f>
        <v>0.21015</v>
      </c>
      <c r="P250" s="220">
        <v>0</v>
      </c>
      <c r="Q250" s="220">
        <f>P250*H250</f>
        <v>0</v>
      </c>
      <c r="R250" s="220">
        <v>0</v>
      </c>
      <c r="S250" s="221">
        <f>R250*H250</f>
        <v>0</v>
      </c>
      <c r="AQ250" s="222" t="s">
        <v>164</v>
      </c>
      <c r="AS250" s="222" t="s">
        <v>160</v>
      </c>
      <c r="AT250" s="222" t="s">
        <v>76</v>
      </c>
      <c r="AX250" s="10" t="s">
        <v>157</v>
      </c>
      <c r="BD250" s="223">
        <f>IF(M250="základní",J250,0)</f>
        <v>0</v>
      </c>
      <c r="BE250" s="223">
        <f>IF(M250="snížená",J250,0)</f>
        <v>0</v>
      </c>
      <c r="BF250" s="223">
        <f>IF(M250="zákl. přenesená",J250,0)</f>
        <v>0</v>
      </c>
      <c r="BG250" s="223">
        <f>IF(M250="sníž. přenesená",J250,0)</f>
        <v>0</v>
      </c>
      <c r="BH250" s="223">
        <f>IF(M250="nulová",J250,0)</f>
        <v>0</v>
      </c>
      <c r="BI250" s="10" t="s">
        <v>74</v>
      </c>
      <c r="BJ250" s="223">
        <f>ROUND(I250*H250,2)</f>
        <v>0</v>
      </c>
      <c r="BK250" s="10" t="s">
        <v>164</v>
      </c>
      <c r="BL250" s="222" t="s">
        <v>399</v>
      </c>
    </row>
    <row r="251" spans="2:64" s="1" customFormat="1">
      <c r="B251" s="21"/>
      <c r="D251" s="243" t="s">
        <v>175</v>
      </c>
      <c r="F251" s="244" t="s">
        <v>400</v>
      </c>
      <c r="K251" s="21"/>
      <c r="L251" s="245"/>
      <c r="S251" s="40"/>
      <c r="AS251" s="10" t="s">
        <v>175</v>
      </c>
      <c r="AT251" s="10" t="s">
        <v>76</v>
      </c>
    </row>
    <row r="252" spans="2:64" s="165" customFormat="1">
      <c r="B252" s="230"/>
      <c r="D252" s="225" t="s">
        <v>166</v>
      </c>
      <c r="E252" s="231" t="s">
        <v>3</v>
      </c>
      <c r="F252" s="232" t="s">
        <v>1084</v>
      </c>
      <c r="H252" s="233">
        <v>35.024999999999999</v>
      </c>
      <c r="K252" s="230"/>
      <c r="L252" s="234"/>
      <c r="S252" s="235"/>
      <c r="AS252" s="231" t="s">
        <v>166</v>
      </c>
      <c r="AT252" s="231" t="s">
        <v>76</v>
      </c>
      <c r="AU252" s="165" t="s">
        <v>76</v>
      </c>
      <c r="AV252" s="165" t="s">
        <v>27</v>
      </c>
      <c r="AW252" s="165" t="s">
        <v>74</v>
      </c>
      <c r="AX252" s="231" t="s">
        <v>157</v>
      </c>
    </row>
    <row r="253" spans="2:64" s="1" customFormat="1" ht="16.5" customHeight="1">
      <c r="B253" s="21"/>
      <c r="C253" s="212" t="s">
        <v>401</v>
      </c>
      <c r="D253" s="212" t="s">
        <v>160</v>
      </c>
      <c r="E253" s="213" t="s">
        <v>402</v>
      </c>
      <c r="F253" s="214" t="s">
        <v>403</v>
      </c>
      <c r="G253" s="215" t="s">
        <v>383</v>
      </c>
      <c r="H253" s="216">
        <v>7.0049999999999999</v>
      </c>
      <c r="I253" s="163">
        <v>0</v>
      </c>
      <c r="J253" s="217">
        <f>ROUND(I253*H253,2)</f>
        <v>0</v>
      </c>
      <c r="K253" s="21"/>
      <c r="L253" s="218" t="s">
        <v>3</v>
      </c>
      <c r="M253" s="219" t="s">
        <v>38</v>
      </c>
      <c r="N253" s="220">
        <v>0.255</v>
      </c>
      <c r="O253" s="220">
        <f>N253*H253</f>
        <v>1.7862750000000001</v>
      </c>
      <c r="P253" s="220">
        <v>0</v>
      </c>
      <c r="Q253" s="220">
        <f>P253*H253</f>
        <v>0</v>
      </c>
      <c r="R253" s="220">
        <v>0</v>
      </c>
      <c r="S253" s="221">
        <f>R253*H253</f>
        <v>0</v>
      </c>
      <c r="AQ253" s="222" t="s">
        <v>164</v>
      </c>
      <c r="AS253" s="222" t="s">
        <v>160</v>
      </c>
      <c r="AT253" s="222" t="s">
        <v>76</v>
      </c>
      <c r="AX253" s="10" t="s">
        <v>157</v>
      </c>
      <c r="BD253" s="223">
        <f>IF(M253="základní",J253,0)</f>
        <v>0</v>
      </c>
      <c r="BE253" s="223">
        <f>IF(M253="snížená",J253,0)</f>
        <v>0</v>
      </c>
      <c r="BF253" s="223">
        <f>IF(M253="zákl. přenesená",J253,0)</f>
        <v>0</v>
      </c>
      <c r="BG253" s="223">
        <f>IF(M253="sníž. přenesená",J253,0)</f>
        <v>0</v>
      </c>
      <c r="BH253" s="223">
        <f>IF(M253="nulová",J253,0)</f>
        <v>0</v>
      </c>
      <c r="BI253" s="10" t="s">
        <v>74</v>
      </c>
      <c r="BJ253" s="223">
        <f>ROUND(I253*H253,2)</f>
        <v>0</v>
      </c>
      <c r="BK253" s="10" t="s">
        <v>164</v>
      </c>
      <c r="BL253" s="222" t="s">
        <v>404</v>
      </c>
    </row>
    <row r="254" spans="2:64" s="1" customFormat="1">
      <c r="B254" s="21"/>
      <c r="D254" s="243" t="s">
        <v>175</v>
      </c>
      <c r="F254" s="244" t="s">
        <v>405</v>
      </c>
      <c r="K254" s="21"/>
      <c r="L254" s="245"/>
      <c r="S254" s="40"/>
      <c r="AS254" s="10" t="s">
        <v>175</v>
      </c>
      <c r="AT254" s="10" t="s">
        <v>76</v>
      </c>
    </row>
    <row r="255" spans="2:64" s="1" customFormat="1" ht="21.75" customHeight="1">
      <c r="B255" s="21"/>
      <c r="C255" s="212" t="s">
        <v>406</v>
      </c>
      <c r="D255" s="212" t="s">
        <v>160</v>
      </c>
      <c r="E255" s="213" t="s">
        <v>407</v>
      </c>
      <c r="F255" s="214" t="s">
        <v>408</v>
      </c>
      <c r="G255" s="215" t="s">
        <v>383</v>
      </c>
      <c r="H255" s="216">
        <v>7.0049999999999999</v>
      </c>
      <c r="I255" s="163">
        <v>0</v>
      </c>
      <c r="J255" s="217">
        <f>ROUND(I255*H255,2)</f>
        <v>0</v>
      </c>
      <c r="K255" s="21"/>
      <c r="L255" s="218" t="s">
        <v>3</v>
      </c>
      <c r="M255" s="219" t="s">
        <v>38</v>
      </c>
      <c r="N255" s="220">
        <v>0</v>
      </c>
      <c r="O255" s="220">
        <f>N255*H255</f>
        <v>0</v>
      </c>
      <c r="P255" s="220">
        <v>0</v>
      </c>
      <c r="Q255" s="220">
        <f>P255*H255</f>
        <v>0</v>
      </c>
      <c r="R255" s="220">
        <v>0</v>
      </c>
      <c r="S255" s="221">
        <f>R255*H255</f>
        <v>0</v>
      </c>
      <c r="AQ255" s="222" t="s">
        <v>164</v>
      </c>
      <c r="AS255" s="222" t="s">
        <v>160</v>
      </c>
      <c r="AT255" s="222" t="s">
        <v>76</v>
      </c>
      <c r="AX255" s="10" t="s">
        <v>157</v>
      </c>
      <c r="BD255" s="223">
        <f>IF(M255="základní",J255,0)</f>
        <v>0</v>
      </c>
      <c r="BE255" s="223">
        <f>IF(M255="snížená",J255,0)</f>
        <v>0</v>
      </c>
      <c r="BF255" s="223">
        <f>IF(M255="zákl. přenesená",J255,0)</f>
        <v>0</v>
      </c>
      <c r="BG255" s="223">
        <f>IF(M255="sníž. přenesená",J255,0)</f>
        <v>0</v>
      </c>
      <c r="BH255" s="223">
        <f>IF(M255="nulová",J255,0)</f>
        <v>0</v>
      </c>
      <c r="BI255" s="10" t="s">
        <v>74</v>
      </c>
      <c r="BJ255" s="223">
        <f>ROUND(I255*H255,2)</f>
        <v>0</v>
      </c>
      <c r="BK255" s="10" t="s">
        <v>164</v>
      </c>
      <c r="BL255" s="222" t="s">
        <v>409</v>
      </c>
    </row>
    <row r="256" spans="2:64" s="1" customFormat="1">
      <c r="B256" s="21"/>
      <c r="D256" s="243" t="s">
        <v>175</v>
      </c>
      <c r="F256" s="244" t="s">
        <v>410</v>
      </c>
      <c r="K256" s="21"/>
      <c r="L256" s="245"/>
      <c r="S256" s="40"/>
      <c r="AS256" s="10" t="s">
        <v>175</v>
      </c>
      <c r="AT256" s="10" t="s">
        <v>76</v>
      </c>
    </row>
    <row r="257" spans="2:64" s="167" customFormat="1" ht="22.9" customHeight="1">
      <c r="B257" s="201"/>
      <c r="D257" s="202" t="s">
        <v>66</v>
      </c>
      <c r="E257" s="210" t="s">
        <v>411</v>
      </c>
      <c r="F257" s="210" t="s">
        <v>412</v>
      </c>
      <c r="J257" s="211">
        <f>BJ257</f>
        <v>0</v>
      </c>
      <c r="K257" s="201"/>
      <c r="L257" s="205"/>
      <c r="O257" s="206">
        <f>SUM(O258:O259)</f>
        <v>0.61532799999999999</v>
      </c>
      <c r="Q257" s="206">
        <f>SUM(Q258:Q259)</f>
        <v>0</v>
      </c>
      <c r="S257" s="207">
        <f>SUM(S258:S259)</f>
        <v>0</v>
      </c>
      <c r="AQ257" s="202" t="s">
        <v>74</v>
      </c>
      <c r="AS257" s="208" t="s">
        <v>66</v>
      </c>
      <c r="AT257" s="208" t="s">
        <v>74</v>
      </c>
      <c r="AX257" s="202" t="s">
        <v>157</v>
      </c>
      <c r="BJ257" s="209">
        <f>SUM(BJ258:BJ259)</f>
        <v>0</v>
      </c>
    </row>
    <row r="258" spans="2:64" s="1" customFormat="1" ht="16.5" customHeight="1">
      <c r="B258" s="21"/>
      <c r="C258" s="212" t="s">
        <v>413</v>
      </c>
      <c r="D258" s="212" t="s">
        <v>160</v>
      </c>
      <c r="E258" s="213" t="s">
        <v>414</v>
      </c>
      <c r="F258" s="214" t="s">
        <v>415</v>
      </c>
      <c r="G258" s="215" t="s">
        <v>383</v>
      </c>
      <c r="H258" s="216">
        <v>1.8759999999999999</v>
      </c>
      <c r="I258" s="163">
        <v>0</v>
      </c>
      <c r="J258" s="217">
        <f>ROUND(I258*H258,2)</f>
        <v>0</v>
      </c>
      <c r="K258" s="21"/>
      <c r="L258" s="218" t="s">
        <v>3</v>
      </c>
      <c r="M258" s="219" t="s">
        <v>38</v>
      </c>
      <c r="N258" s="220">
        <v>0.32800000000000001</v>
      </c>
      <c r="O258" s="220">
        <f>N258*H258</f>
        <v>0.61532799999999999</v>
      </c>
      <c r="P258" s="220">
        <v>0</v>
      </c>
      <c r="Q258" s="220">
        <f>P258*H258</f>
        <v>0</v>
      </c>
      <c r="R258" s="220">
        <v>0</v>
      </c>
      <c r="S258" s="221">
        <f>R258*H258</f>
        <v>0</v>
      </c>
      <c r="AQ258" s="222" t="s">
        <v>164</v>
      </c>
      <c r="AS258" s="222" t="s">
        <v>160</v>
      </c>
      <c r="AT258" s="222" t="s">
        <v>76</v>
      </c>
      <c r="AX258" s="10" t="s">
        <v>157</v>
      </c>
      <c r="BD258" s="223">
        <f>IF(M258="základní",J258,0)</f>
        <v>0</v>
      </c>
      <c r="BE258" s="223">
        <f>IF(M258="snížená",J258,0)</f>
        <v>0</v>
      </c>
      <c r="BF258" s="223">
        <f>IF(M258="zákl. přenesená",J258,0)</f>
        <v>0</v>
      </c>
      <c r="BG258" s="223">
        <f>IF(M258="sníž. přenesená",J258,0)</f>
        <v>0</v>
      </c>
      <c r="BH258" s="223">
        <f>IF(M258="nulová",J258,0)</f>
        <v>0</v>
      </c>
      <c r="BI258" s="10" t="s">
        <v>74</v>
      </c>
      <c r="BJ258" s="223">
        <f>ROUND(I258*H258,2)</f>
        <v>0</v>
      </c>
      <c r="BK258" s="10" t="s">
        <v>164</v>
      </c>
      <c r="BL258" s="222" t="s">
        <v>416</v>
      </c>
    </row>
    <row r="259" spans="2:64" s="1" customFormat="1">
      <c r="B259" s="21"/>
      <c r="D259" s="243" t="s">
        <v>175</v>
      </c>
      <c r="F259" s="244" t="s">
        <v>417</v>
      </c>
      <c r="K259" s="21"/>
      <c r="L259" s="245"/>
      <c r="S259" s="40"/>
      <c r="AS259" s="10" t="s">
        <v>175</v>
      </c>
      <c r="AT259" s="10" t="s">
        <v>76</v>
      </c>
    </row>
    <row r="260" spans="2:64" s="167" customFormat="1" ht="25.9" customHeight="1">
      <c r="B260" s="201"/>
      <c r="D260" s="202" t="s">
        <v>66</v>
      </c>
      <c r="E260" s="203" t="s">
        <v>418</v>
      </c>
      <c r="F260" s="203" t="s">
        <v>419</v>
      </c>
      <c r="J260" s="204">
        <f>BJ260</f>
        <v>0</v>
      </c>
      <c r="K260" s="201"/>
      <c r="L260" s="205"/>
      <c r="O260" s="206">
        <f>O261+O266+O322+O349+O455+O493</f>
        <v>1388.9077689999999</v>
      </c>
      <c r="Q260" s="206">
        <f>Q261+Q266+Q322+Q349+Q455+Q493</f>
        <v>6.8831199500000002</v>
      </c>
      <c r="S260" s="207">
        <f>S261+S266+S322+S349+S455+S493</f>
        <v>6.4918132000000011</v>
      </c>
      <c r="AQ260" s="202" t="s">
        <v>76</v>
      </c>
      <c r="AS260" s="208" t="s">
        <v>66</v>
      </c>
      <c r="AT260" s="208" t="s">
        <v>67</v>
      </c>
      <c r="AX260" s="202" t="s">
        <v>157</v>
      </c>
      <c r="BJ260" s="209">
        <f>BJ261+BJ266+BJ322+BJ349+BJ455+BJ493</f>
        <v>0</v>
      </c>
    </row>
    <row r="261" spans="2:64" s="167" customFormat="1" ht="22.9" customHeight="1">
      <c r="B261" s="201"/>
      <c r="D261" s="202" t="s">
        <v>66</v>
      </c>
      <c r="E261" s="210" t="s">
        <v>420</v>
      </c>
      <c r="F261" s="210" t="s">
        <v>421</v>
      </c>
      <c r="J261" s="211">
        <f>BJ261</f>
        <v>0</v>
      </c>
      <c r="K261" s="201"/>
      <c r="L261" s="205"/>
      <c r="O261" s="206">
        <f>SUM(O262:O265)</f>
        <v>17.951999999999998</v>
      </c>
      <c r="Q261" s="206">
        <f>SUM(Q262:Q265)</f>
        <v>0</v>
      </c>
      <c r="S261" s="207">
        <f>SUM(S262:S265)</f>
        <v>2.1120000000000001</v>
      </c>
      <c r="AQ261" s="202" t="s">
        <v>76</v>
      </c>
      <c r="AS261" s="208" t="s">
        <v>66</v>
      </c>
      <c r="AT261" s="208" t="s">
        <v>74</v>
      </c>
      <c r="AX261" s="202" t="s">
        <v>157</v>
      </c>
      <c r="BJ261" s="209">
        <f>SUM(BJ262:BJ265)</f>
        <v>0</v>
      </c>
    </row>
    <row r="262" spans="2:64" s="1" customFormat="1" ht="16.5" customHeight="1">
      <c r="B262" s="21"/>
      <c r="C262" s="212" t="s">
        <v>422</v>
      </c>
      <c r="D262" s="212" t="s">
        <v>160</v>
      </c>
      <c r="E262" s="213" t="s">
        <v>423</v>
      </c>
      <c r="F262" s="214" t="s">
        <v>424</v>
      </c>
      <c r="G262" s="215" t="s">
        <v>163</v>
      </c>
      <c r="H262" s="216">
        <v>352</v>
      </c>
      <c r="I262" s="163">
        <v>0</v>
      </c>
      <c r="J262" s="217">
        <f>ROUND(I262*H262,2)</f>
        <v>0</v>
      </c>
      <c r="K262" s="21"/>
      <c r="L262" s="218" t="s">
        <v>3</v>
      </c>
      <c r="M262" s="219" t="s">
        <v>38</v>
      </c>
      <c r="N262" s="220">
        <v>5.0999999999999997E-2</v>
      </c>
      <c r="O262" s="220">
        <f>N262*H262</f>
        <v>17.951999999999998</v>
      </c>
      <c r="P262" s="220">
        <v>0</v>
      </c>
      <c r="Q262" s="220">
        <f>P262*H262</f>
        <v>0</v>
      </c>
      <c r="R262" s="220">
        <v>6.0000000000000001E-3</v>
      </c>
      <c r="S262" s="221">
        <f>R262*H262</f>
        <v>2.1120000000000001</v>
      </c>
      <c r="AQ262" s="222" t="s">
        <v>265</v>
      </c>
      <c r="AS262" s="222" t="s">
        <v>160</v>
      </c>
      <c r="AT262" s="222" t="s">
        <v>76</v>
      </c>
      <c r="AX262" s="10" t="s">
        <v>157</v>
      </c>
      <c r="BD262" s="223">
        <f>IF(M262="základní",J262,0)</f>
        <v>0</v>
      </c>
      <c r="BE262" s="223">
        <f>IF(M262="snížená",J262,0)</f>
        <v>0</v>
      </c>
      <c r="BF262" s="223">
        <f>IF(M262="zákl. přenesená",J262,0)</f>
        <v>0</v>
      </c>
      <c r="BG262" s="223">
        <f>IF(M262="sníž. přenesená",J262,0)</f>
        <v>0</v>
      </c>
      <c r="BH262" s="223">
        <f>IF(M262="nulová",J262,0)</f>
        <v>0</v>
      </c>
      <c r="BI262" s="10" t="s">
        <v>74</v>
      </c>
      <c r="BJ262" s="223">
        <f>ROUND(I262*H262,2)</f>
        <v>0</v>
      </c>
      <c r="BK262" s="10" t="s">
        <v>265</v>
      </c>
      <c r="BL262" s="222" t="s">
        <v>425</v>
      </c>
    </row>
    <row r="263" spans="2:64" s="1" customFormat="1">
      <c r="B263" s="21"/>
      <c r="D263" s="243" t="s">
        <v>175</v>
      </c>
      <c r="F263" s="244" t="s">
        <v>426</v>
      </c>
      <c r="K263" s="21"/>
      <c r="L263" s="245"/>
      <c r="S263" s="40"/>
      <c r="AS263" s="10" t="s">
        <v>175</v>
      </c>
      <c r="AT263" s="10" t="s">
        <v>76</v>
      </c>
    </row>
    <row r="264" spans="2:64" s="164" customFormat="1">
      <c r="B264" s="224"/>
      <c r="D264" s="225" t="s">
        <v>166</v>
      </c>
      <c r="E264" s="226" t="s">
        <v>3</v>
      </c>
      <c r="F264" s="227" t="s">
        <v>427</v>
      </c>
      <c r="H264" s="226" t="s">
        <v>3</v>
      </c>
      <c r="K264" s="224"/>
      <c r="L264" s="228"/>
      <c r="S264" s="229"/>
      <c r="AS264" s="226" t="s">
        <v>166</v>
      </c>
      <c r="AT264" s="226" t="s">
        <v>76</v>
      </c>
      <c r="AU264" s="164" t="s">
        <v>74</v>
      </c>
      <c r="AV264" s="164" t="s">
        <v>27</v>
      </c>
      <c r="AW264" s="164" t="s">
        <v>67</v>
      </c>
      <c r="AX264" s="226" t="s">
        <v>157</v>
      </c>
    </row>
    <row r="265" spans="2:64" s="165" customFormat="1">
      <c r="B265" s="230"/>
      <c r="D265" s="225" t="s">
        <v>166</v>
      </c>
      <c r="E265" s="231" t="s">
        <v>102</v>
      </c>
      <c r="F265" s="232" t="s">
        <v>1085</v>
      </c>
      <c r="H265" s="233">
        <v>352</v>
      </c>
      <c r="K265" s="230"/>
      <c r="L265" s="234"/>
      <c r="S265" s="235"/>
      <c r="AS265" s="231" t="s">
        <v>166</v>
      </c>
      <c r="AT265" s="231" t="s">
        <v>76</v>
      </c>
      <c r="AU265" s="165" t="s">
        <v>76</v>
      </c>
      <c r="AV265" s="165" t="s">
        <v>27</v>
      </c>
      <c r="AW265" s="165" t="s">
        <v>74</v>
      </c>
      <c r="AX265" s="231" t="s">
        <v>157</v>
      </c>
    </row>
    <row r="266" spans="2:64" s="167" customFormat="1" ht="22.9" customHeight="1">
      <c r="B266" s="201"/>
      <c r="D266" s="202" t="s">
        <v>66</v>
      </c>
      <c r="E266" s="210" t="s">
        <v>429</v>
      </c>
      <c r="F266" s="210" t="s">
        <v>430</v>
      </c>
      <c r="J266" s="211">
        <f>BJ266</f>
        <v>0</v>
      </c>
      <c r="K266" s="201"/>
      <c r="L266" s="205"/>
      <c r="O266" s="206">
        <f>SUM(O267:O321)</f>
        <v>96.315719999999999</v>
      </c>
      <c r="Q266" s="206">
        <f>SUM(Q267:Q321)</f>
        <v>4.9969999999999994E-2</v>
      </c>
      <c r="S266" s="207">
        <f>SUM(S267:S321)</f>
        <v>6.8183199999999999E-2</v>
      </c>
      <c r="AQ266" s="202" t="s">
        <v>76</v>
      </c>
      <c r="AS266" s="208" t="s">
        <v>66</v>
      </c>
      <c r="AT266" s="208" t="s">
        <v>74</v>
      </c>
      <c r="AX266" s="202" t="s">
        <v>157</v>
      </c>
      <c r="BJ266" s="209">
        <f>SUM(BJ267:BJ321)</f>
        <v>0</v>
      </c>
    </row>
    <row r="267" spans="2:64" s="1" customFormat="1" ht="16.5" customHeight="1">
      <c r="B267" s="21"/>
      <c r="C267" s="212" t="s">
        <v>431</v>
      </c>
      <c r="D267" s="212" t="s">
        <v>160</v>
      </c>
      <c r="E267" s="213" t="s">
        <v>432</v>
      </c>
      <c r="F267" s="214" t="s">
        <v>433</v>
      </c>
      <c r="G267" s="215" t="s">
        <v>297</v>
      </c>
      <c r="H267" s="216">
        <v>55.36</v>
      </c>
      <c r="I267" s="163">
        <v>0</v>
      </c>
      <c r="J267" s="217">
        <f>ROUND(I267*H267,2)</f>
        <v>0</v>
      </c>
      <c r="K267" s="21"/>
      <c r="L267" s="218" t="s">
        <v>3</v>
      </c>
      <c r="M267" s="219" t="s">
        <v>38</v>
      </c>
      <c r="N267" s="220">
        <v>0.123</v>
      </c>
      <c r="O267" s="220">
        <f>N267*H267</f>
        <v>6.8092800000000002</v>
      </c>
      <c r="P267" s="220">
        <v>0</v>
      </c>
      <c r="Q267" s="220">
        <f>P267*H267</f>
        <v>0</v>
      </c>
      <c r="R267" s="220">
        <v>0</v>
      </c>
      <c r="S267" s="221">
        <f>R267*H267</f>
        <v>0</v>
      </c>
      <c r="AQ267" s="222" t="s">
        <v>265</v>
      </c>
      <c r="AS267" s="222" t="s">
        <v>160</v>
      </c>
      <c r="AT267" s="222" t="s">
        <v>76</v>
      </c>
      <c r="AX267" s="10" t="s">
        <v>157</v>
      </c>
      <c r="BD267" s="223">
        <f>IF(M267="základní",J267,0)</f>
        <v>0</v>
      </c>
      <c r="BE267" s="223">
        <f>IF(M267="snížená",J267,0)</f>
        <v>0</v>
      </c>
      <c r="BF267" s="223">
        <f>IF(M267="zákl. přenesená",J267,0)</f>
        <v>0</v>
      </c>
      <c r="BG267" s="223">
        <f>IF(M267="sníž. přenesená",J267,0)</f>
        <v>0</v>
      </c>
      <c r="BH267" s="223">
        <f>IF(M267="nulová",J267,0)</f>
        <v>0</v>
      </c>
      <c r="BI267" s="10" t="s">
        <v>74</v>
      </c>
      <c r="BJ267" s="223">
        <f>ROUND(I267*H267,2)</f>
        <v>0</v>
      </c>
      <c r="BK267" s="10" t="s">
        <v>265</v>
      </c>
      <c r="BL267" s="222" t="s">
        <v>434</v>
      </c>
    </row>
    <row r="268" spans="2:64" s="1" customFormat="1">
      <c r="B268" s="21"/>
      <c r="D268" s="243" t="s">
        <v>175</v>
      </c>
      <c r="F268" s="244" t="s">
        <v>435</v>
      </c>
      <c r="K268" s="21"/>
      <c r="L268" s="245"/>
      <c r="S268" s="40"/>
      <c r="AS268" s="10" t="s">
        <v>175</v>
      </c>
      <c r="AT268" s="10" t="s">
        <v>76</v>
      </c>
    </row>
    <row r="269" spans="2:64" s="165" customFormat="1">
      <c r="B269" s="230"/>
      <c r="D269" s="225" t="s">
        <v>166</v>
      </c>
      <c r="E269" s="231" t="s">
        <v>3</v>
      </c>
      <c r="F269" s="232" t="s">
        <v>436</v>
      </c>
      <c r="H269" s="233">
        <v>55.36</v>
      </c>
      <c r="K269" s="230"/>
      <c r="L269" s="234"/>
      <c r="S269" s="235"/>
      <c r="AS269" s="231" t="s">
        <v>166</v>
      </c>
      <c r="AT269" s="231" t="s">
        <v>76</v>
      </c>
      <c r="AU269" s="165" t="s">
        <v>76</v>
      </c>
      <c r="AV269" s="165" t="s">
        <v>27</v>
      </c>
      <c r="AW269" s="165" t="s">
        <v>74</v>
      </c>
      <c r="AX269" s="231" t="s">
        <v>157</v>
      </c>
    </row>
    <row r="270" spans="2:64" s="1" customFormat="1" ht="16.5" customHeight="1">
      <c r="B270" s="21"/>
      <c r="C270" s="252" t="s">
        <v>437</v>
      </c>
      <c r="D270" s="252" t="s">
        <v>438</v>
      </c>
      <c r="E270" s="253" t="s">
        <v>439</v>
      </c>
      <c r="F270" s="254" t="s">
        <v>440</v>
      </c>
      <c r="G270" s="255" t="s">
        <v>441</v>
      </c>
      <c r="H270" s="256">
        <v>23</v>
      </c>
      <c r="I270" s="169">
        <v>0</v>
      </c>
      <c r="J270" s="257">
        <f>ROUND(I270*H270,2)</f>
        <v>0</v>
      </c>
      <c r="K270" s="258"/>
      <c r="L270" s="259" t="s">
        <v>3</v>
      </c>
      <c r="M270" s="260" t="s">
        <v>38</v>
      </c>
      <c r="N270" s="220">
        <v>0</v>
      </c>
      <c r="O270" s="220">
        <f>N270*H270</f>
        <v>0</v>
      </c>
      <c r="P270" s="220">
        <v>1E-3</v>
      </c>
      <c r="Q270" s="220">
        <f>P270*H270</f>
        <v>2.3E-2</v>
      </c>
      <c r="R270" s="220">
        <v>0</v>
      </c>
      <c r="S270" s="221">
        <f>R270*H270</f>
        <v>0</v>
      </c>
      <c r="AQ270" s="222" t="s">
        <v>361</v>
      </c>
      <c r="AS270" s="222" t="s">
        <v>438</v>
      </c>
      <c r="AT270" s="222" t="s">
        <v>76</v>
      </c>
      <c r="AX270" s="10" t="s">
        <v>157</v>
      </c>
      <c r="BD270" s="223">
        <f>IF(M270="základní",J270,0)</f>
        <v>0</v>
      </c>
      <c r="BE270" s="223">
        <f>IF(M270="snížená",J270,0)</f>
        <v>0</v>
      </c>
      <c r="BF270" s="223">
        <f>IF(M270="zákl. přenesená",J270,0)</f>
        <v>0</v>
      </c>
      <c r="BG270" s="223">
        <f>IF(M270="sníž. přenesená",J270,0)</f>
        <v>0</v>
      </c>
      <c r="BH270" s="223">
        <f>IF(M270="nulová",J270,0)</f>
        <v>0</v>
      </c>
      <c r="BI270" s="10" t="s">
        <v>74</v>
      </c>
      <c r="BJ270" s="223">
        <f>ROUND(I270*H270,2)</f>
        <v>0</v>
      </c>
      <c r="BK270" s="10" t="s">
        <v>265</v>
      </c>
      <c r="BL270" s="222" t="s">
        <v>442</v>
      </c>
    </row>
    <row r="271" spans="2:64" s="165" customFormat="1">
      <c r="B271" s="230"/>
      <c r="D271" s="225" t="s">
        <v>166</v>
      </c>
      <c r="E271" s="231" t="s">
        <v>3</v>
      </c>
      <c r="F271" s="232" t="s">
        <v>443</v>
      </c>
      <c r="H271" s="233">
        <v>23</v>
      </c>
      <c r="K271" s="230"/>
      <c r="L271" s="234"/>
      <c r="S271" s="235"/>
      <c r="AS271" s="231" t="s">
        <v>166</v>
      </c>
      <c r="AT271" s="231" t="s">
        <v>76</v>
      </c>
      <c r="AU271" s="165" t="s">
        <v>76</v>
      </c>
      <c r="AV271" s="165" t="s">
        <v>27</v>
      </c>
      <c r="AW271" s="165" t="s">
        <v>74</v>
      </c>
      <c r="AX271" s="231" t="s">
        <v>157</v>
      </c>
    </row>
    <row r="272" spans="2:64" s="1" customFormat="1" ht="16.5" customHeight="1">
      <c r="B272" s="21"/>
      <c r="C272" s="212" t="s">
        <v>444</v>
      </c>
      <c r="D272" s="212" t="s">
        <v>160</v>
      </c>
      <c r="E272" s="213" t="s">
        <v>445</v>
      </c>
      <c r="F272" s="214" t="s">
        <v>446</v>
      </c>
      <c r="G272" s="215" t="s">
        <v>447</v>
      </c>
      <c r="H272" s="216">
        <v>52</v>
      </c>
      <c r="I272" s="163">
        <v>0</v>
      </c>
      <c r="J272" s="217">
        <f>ROUND(I272*H272,2)</f>
        <v>0</v>
      </c>
      <c r="K272" s="21"/>
      <c r="L272" s="218" t="s">
        <v>3</v>
      </c>
      <c r="M272" s="219" t="s">
        <v>38</v>
      </c>
      <c r="N272" s="220">
        <v>0.252</v>
      </c>
      <c r="O272" s="220">
        <f>N272*H272</f>
        <v>13.103999999999999</v>
      </c>
      <c r="P272" s="220">
        <v>0</v>
      </c>
      <c r="Q272" s="220">
        <f>P272*H272</f>
        <v>0</v>
      </c>
      <c r="R272" s="220">
        <v>0</v>
      </c>
      <c r="S272" s="221">
        <f>R272*H272</f>
        <v>0</v>
      </c>
      <c r="AQ272" s="222" t="s">
        <v>265</v>
      </c>
      <c r="AS272" s="222" t="s">
        <v>160</v>
      </c>
      <c r="AT272" s="222" t="s">
        <v>76</v>
      </c>
      <c r="AX272" s="10" t="s">
        <v>157</v>
      </c>
      <c r="BD272" s="223">
        <f>IF(M272="základní",J272,0)</f>
        <v>0</v>
      </c>
      <c r="BE272" s="223">
        <f>IF(M272="snížená",J272,0)</f>
        <v>0</v>
      </c>
      <c r="BF272" s="223">
        <f>IF(M272="zákl. přenesená",J272,0)</f>
        <v>0</v>
      </c>
      <c r="BG272" s="223">
        <f>IF(M272="sníž. přenesená",J272,0)</f>
        <v>0</v>
      </c>
      <c r="BH272" s="223">
        <f>IF(M272="nulová",J272,0)</f>
        <v>0</v>
      </c>
      <c r="BI272" s="10" t="s">
        <v>74</v>
      </c>
      <c r="BJ272" s="223">
        <f>ROUND(I272*H272,2)</f>
        <v>0</v>
      </c>
      <c r="BK272" s="10" t="s">
        <v>265</v>
      </c>
      <c r="BL272" s="222" t="s">
        <v>448</v>
      </c>
    </row>
    <row r="273" spans="2:64" s="1" customFormat="1">
      <c r="B273" s="21"/>
      <c r="D273" s="243" t="s">
        <v>175</v>
      </c>
      <c r="F273" s="244" t="s">
        <v>449</v>
      </c>
      <c r="K273" s="21"/>
      <c r="L273" s="245"/>
      <c r="S273" s="40"/>
      <c r="AS273" s="10" t="s">
        <v>175</v>
      </c>
      <c r="AT273" s="10" t="s">
        <v>76</v>
      </c>
    </row>
    <row r="274" spans="2:64" s="165" customFormat="1">
      <c r="B274" s="230"/>
      <c r="D274" s="225" t="s">
        <v>166</v>
      </c>
      <c r="E274" s="231" t="s">
        <v>3</v>
      </c>
      <c r="F274" s="232" t="s">
        <v>450</v>
      </c>
      <c r="H274" s="233">
        <v>52</v>
      </c>
      <c r="K274" s="230"/>
      <c r="L274" s="234"/>
      <c r="S274" s="235"/>
      <c r="AS274" s="231" t="s">
        <v>166</v>
      </c>
      <c r="AT274" s="231" t="s">
        <v>76</v>
      </c>
      <c r="AU274" s="165" t="s">
        <v>76</v>
      </c>
      <c r="AV274" s="165" t="s">
        <v>27</v>
      </c>
      <c r="AW274" s="165" t="s">
        <v>74</v>
      </c>
      <c r="AX274" s="231" t="s">
        <v>157</v>
      </c>
    </row>
    <row r="275" spans="2:64" s="1" customFormat="1" ht="16.5" customHeight="1">
      <c r="B275" s="21"/>
      <c r="C275" s="252" t="s">
        <v>451</v>
      </c>
      <c r="D275" s="252" t="s">
        <v>438</v>
      </c>
      <c r="E275" s="253" t="s">
        <v>452</v>
      </c>
      <c r="F275" s="254" t="s">
        <v>453</v>
      </c>
      <c r="G275" s="255" t="s">
        <v>447</v>
      </c>
      <c r="H275" s="261">
        <v>47</v>
      </c>
      <c r="I275" s="169">
        <v>0</v>
      </c>
      <c r="J275" s="257">
        <f>ROUND(I275*H275,2)</f>
        <v>0</v>
      </c>
      <c r="K275" s="258"/>
      <c r="L275" s="259" t="s">
        <v>3</v>
      </c>
      <c r="M275" s="260" t="s">
        <v>38</v>
      </c>
      <c r="N275" s="220">
        <v>0</v>
      </c>
      <c r="O275" s="220">
        <f>N275*H275</f>
        <v>0</v>
      </c>
      <c r="P275" s="220">
        <v>1.6000000000000001E-4</v>
      </c>
      <c r="Q275" s="220">
        <f>P275*H275</f>
        <v>7.5200000000000006E-3</v>
      </c>
      <c r="R275" s="220">
        <v>0</v>
      </c>
      <c r="S275" s="221">
        <f>R275*H275</f>
        <v>0</v>
      </c>
      <c r="AQ275" s="222" t="s">
        <v>361</v>
      </c>
      <c r="AS275" s="222" t="s">
        <v>438</v>
      </c>
      <c r="AT275" s="222" t="s">
        <v>76</v>
      </c>
      <c r="AX275" s="10" t="s">
        <v>157</v>
      </c>
      <c r="BD275" s="223">
        <f>IF(M275="základní",J275,0)</f>
        <v>0</v>
      </c>
      <c r="BE275" s="223">
        <f>IF(M275="snížená",J275,0)</f>
        <v>0</v>
      </c>
      <c r="BF275" s="223">
        <f>IF(M275="zákl. přenesená",J275,0)</f>
        <v>0</v>
      </c>
      <c r="BG275" s="223">
        <f>IF(M275="sníž. přenesená",J275,0)</f>
        <v>0</v>
      </c>
      <c r="BH275" s="223">
        <f>IF(M275="nulová",J275,0)</f>
        <v>0</v>
      </c>
      <c r="BI275" s="10" t="s">
        <v>74</v>
      </c>
      <c r="BJ275" s="223">
        <f>ROUND(I275*H275,2)</f>
        <v>0</v>
      </c>
      <c r="BK275" s="10" t="s">
        <v>265</v>
      </c>
      <c r="BL275" s="222" t="s">
        <v>454</v>
      </c>
    </row>
    <row r="276" spans="2:64" s="165" customFormat="1">
      <c r="B276" s="230"/>
      <c r="D276" s="225" t="s">
        <v>166</v>
      </c>
      <c r="E276" s="231" t="s">
        <v>3</v>
      </c>
      <c r="F276" s="232" t="s">
        <v>455</v>
      </c>
      <c r="H276" s="233">
        <v>47</v>
      </c>
      <c r="K276" s="230"/>
      <c r="L276" s="234"/>
      <c r="S276" s="235"/>
      <c r="AS276" s="231" t="s">
        <v>166</v>
      </c>
      <c r="AT276" s="231" t="s">
        <v>76</v>
      </c>
      <c r="AU276" s="165" t="s">
        <v>76</v>
      </c>
      <c r="AV276" s="165" t="s">
        <v>27</v>
      </c>
      <c r="AW276" s="165" t="s">
        <v>74</v>
      </c>
      <c r="AX276" s="231" t="s">
        <v>157</v>
      </c>
    </row>
    <row r="277" spans="2:64" s="1" customFormat="1" ht="16.5" customHeight="1">
      <c r="B277" s="21"/>
      <c r="C277" s="252" t="s">
        <v>118</v>
      </c>
      <c r="D277" s="252" t="s">
        <v>438</v>
      </c>
      <c r="E277" s="253" t="s">
        <v>456</v>
      </c>
      <c r="F277" s="254" t="s">
        <v>457</v>
      </c>
      <c r="G277" s="255" t="s">
        <v>447</v>
      </c>
      <c r="H277" s="261">
        <v>5</v>
      </c>
      <c r="I277" s="169">
        <v>0</v>
      </c>
      <c r="J277" s="257">
        <f>ROUND(I277*H277,2)</f>
        <v>0</v>
      </c>
      <c r="K277" s="258"/>
      <c r="L277" s="259" t="s">
        <v>3</v>
      </c>
      <c r="M277" s="260" t="s">
        <v>38</v>
      </c>
      <c r="N277" s="220">
        <v>0</v>
      </c>
      <c r="O277" s="220">
        <f>N277*H277</f>
        <v>0</v>
      </c>
      <c r="P277" s="220">
        <v>2.3000000000000001E-4</v>
      </c>
      <c r="Q277" s="220">
        <f>P277*H277</f>
        <v>1.15E-3</v>
      </c>
      <c r="R277" s="220">
        <v>0</v>
      </c>
      <c r="S277" s="221">
        <f>R277*H277</f>
        <v>0</v>
      </c>
      <c r="AQ277" s="222" t="s">
        <v>361</v>
      </c>
      <c r="AS277" s="222" t="s">
        <v>438</v>
      </c>
      <c r="AT277" s="222" t="s">
        <v>76</v>
      </c>
      <c r="AX277" s="10" t="s">
        <v>157</v>
      </c>
      <c r="BD277" s="223">
        <f>IF(M277="základní",J277,0)</f>
        <v>0</v>
      </c>
      <c r="BE277" s="223">
        <f>IF(M277="snížená",J277,0)</f>
        <v>0</v>
      </c>
      <c r="BF277" s="223">
        <f>IF(M277="zákl. přenesená",J277,0)</f>
        <v>0</v>
      </c>
      <c r="BG277" s="223">
        <f>IF(M277="sníž. přenesená",J277,0)</f>
        <v>0</v>
      </c>
      <c r="BH277" s="223">
        <f>IF(M277="nulová",J277,0)</f>
        <v>0</v>
      </c>
      <c r="BI277" s="10" t="s">
        <v>74</v>
      </c>
      <c r="BJ277" s="223">
        <f>ROUND(I277*H277,2)</f>
        <v>0</v>
      </c>
      <c r="BK277" s="10" t="s">
        <v>265</v>
      </c>
      <c r="BL277" s="222" t="s">
        <v>458</v>
      </c>
    </row>
    <row r="278" spans="2:64" s="165" customFormat="1">
      <c r="B278" s="230"/>
      <c r="D278" s="225" t="s">
        <v>166</v>
      </c>
      <c r="E278" s="231" t="s">
        <v>3</v>
      </c>
      <c r="F278" s="232" t="s">
        <v>189</v>
      </c>
      <c r="H278" s="233">
        <v>5</v>
      </c>
      <c r="K278" s="230"/>
      <c r="L278" s="234"/>
      <c r="S278" s="235"/>
      <c r="AS278" s="231" t="s">
        <v>166</v>
      </c>
      <c r="AT278" s="231" t="s">
        <v>76</v>
      </c>
      <c r="AU278" s="165" t="s">
        <v>76</v>
      </c>
      <c r="AV278" s="165" t="s">
        <v>27</v>
      </c>
      <c r="AW278" s="165" t="s">
        <v>74</v>
      </c>
      <c r="AX278" s="231" t="s">
        <v>157</v>
      </c>
    </row>
    <row r="279" spans="2:64" s="1" customFormat="1" ht="16.5" customHeight="1">
      <c r="B279" s="21"/>
      <c r="C279" s="212" t="s">
        <v>459</v>
      </c>
      <c r="D279" s="212" t="s">
        <v>160</v>
      </c>
      <c r="E279" s="213" t="s">
        <v>460</v>
      </c>
      <c r="F279" s="214" t="s">
        <v>461</v>
      </c>
      <c r="G279" s="215" t="s">
        <v>447</v>
      </c>
      <c r="H279" s="216">
        <v>1</v>
      </c>
      <c r="I279" s="163">
        <v>0</v>
      </c>
      <c r="J279" s="217">
        <f>ROUND(I279*H279,2)</f>
        <v>0</v>
      </c>
      <c r="K279" s="21"/>
      <c r="L279" s="218" t="s">
        <v>3</v>
      </c>
      <c r="M279" s="219" t="s">
        <v>38</v>
      </c>
      <c r="N279" s="220">
        <v>0.35199999999999998</v>
      </c>
      <c r="O279" s="220">
        <f>N279*H279</f>
        <v>0.35199999999999998</v>
      </c>
      <c r="P279" s="220">
        <v>0</v>
      </c>
      <c r="Q279" s="220">
        <f>P279*H279</f>
        <v>0</v>
      </c>
      <c r="R279" s="220">
        <v>0</v>
      </c>
      <c r="S279" s="221">
        <f>R279*H279</f>
        <v>0</v>
      </c>
      <c r="AQ279" s="222" t="s">
        <v>265</v>
      </c>
      <c r="AS279" s="222" t="s">
        <v>160</v>
      </c>
      <c r="AT279" s="222" t="s">
        <v>76</v>
      </c>
      <c r="AX279" s="10" t="s">
        <v>157</v>
      </c>
      <c r="BD279" s="223">
        <f>IF(M279="základní",J279,0)</f>
        <v>0</v>
      </c>
      <c r="BE279" s="223">
        <f>IF(M279="snížená",J279,0)</f>
        <v>0</v>
      </c>
      <c r="BF279" s="223">
        <f>IF(M279="zákl. přenesená",J279,0)</f>
        <v>0</v>
      </c>
      <c r="BG279" s="223">
        <f>IF(M279="sníž. přenesená",J279,0)</f>
        <v>0</v>
      </c>
      <c r="BH279" s="223">
        <f>IF(M279="nulová",J279,0)</f>
        <v>0</v>
      </c>
      <c r="BI279" s="10" t="s">
        <v>74</v>
      </c>
      <c r="BJ279" s="223">
        <f>ROUND(I279*H279,2)</f>
        <v>0</v>
      </c>
      <c r="BK279" s="10" t="s">
        <v>265</v>
      </c>
      <c r="BL279" s="222" t="s">
        <v>462</v>
      </c>
    </row>
    <row r="280" spans="2:64" s="1" customFormat="1">
      <c r="B280" s="21"/>
      <c r="D280" s="243" t="s">
        <v>175</v>
      </c>
      <c r="F280" s="244" t="s">
        <v>463</v>
      </c>
      <c r="K280" s="21"/>
      <c r="L280" s="245"/>
      <c r="S280" s="40"/>
      <c r="AS280" s="10" t="s">
        <v>175</v>
      </c>
      <c r="AT280" s="10" t="s">
        <v>76</v>
      </c>
    </row>
    <row r="281" spans="2:64" s="165" customFormat="1">
      <c r="B281" s="230"/>
      <c r="D281" s="225" t="s">
        <v>166</v>
      </c>
      <c r="E281" s="231" t="s">
        <v>3</v>
      </c>
      <c r="F281" s="232" t="s">
        <v>114</v>
      </c>
      <c r="H281" s="233">
        <v>1</v>
      </c>
      <c r="K281" s="230"/>
      <c r="L281" s="234"/>
      <c r="S281" s="235"/>
      <c r="AS281" s="231" t="s">
        <v>166</v>
      </c>
      <c r="AT281" s="231" t="s">
        <v>76</v>
      </c>
      <c r="AU281" s="165" t="s">
        <v>76</v>
      </c>
      <c r="AV281" s="165" t="s">
        <v>27</v>
      </c>
      <c r="AW281" s="165" t="s">
        <v>74</v>
      </c>
      <c r="AX281" s="231" t="s">
        <v>157</v>
      </c>
    </row>
    <row r="282" spans="2:64" s="1" customFormat="1" ht="16.5" customHeight="1">
      <c r="B282" s="21"/>
      <c r="C282" s="252" t="s">
        <v>464</v>
      </c>
      <c r="D282" s="252" t="s">
        <v>438</v>
      </c>
      <c r="E282" s="253" t="s">
        <v>465</v>
      </c>
      <c r="F282" s="254" t="s">
        <v>466</v>
      </c>
      <c r="G282" s="255" t="s">
        <v>447</v>
      </c>
      <c r="H282" s="261">
        <v>1</v>
      </c>
      <c r="I282" s="169">
        <v>0</v>
      </c>
      <c r="J282" s="257">
        <f>ROUND(I282*H282,2)</f>
        <v>0</v>
      </c>
      <c r="K282" s="258"/>
      <c r="L282" s="259" t="s">
        <v>3</v>
      </c>
      <c r="M282" s="260" t="s">
        <v>38</v>
      </c>
      <c r="N282" s="220">
        <v>0</v>
      </c>
      <c r="O282" s="220">
        <f>N282*H282</f>
        <v>0</v>
      </c>
      <c r="P282" s="220">
        <v>4.2999999999999999E-4</v>
      </c>
      <c r="Q282" s="220">
        <f>P282*H282</f>
        <v>4.2999999999999999E-4</v>
      </c>
      <c r="R282" s="220">
        <v>0</v>
      </c>
      <c r="S282" s="221">
        <f>R282*H282</f>
        <v>0</v>
      </c>
      <c r="AQ282" s="222" t="s">
        <v>361</v>
      </c>
      <c r="AS282" s="222" t="s">
        <v>438</v>
      </c>
      <c r="AT282" s="222" t="s">
        <v>76</v>
      </c>
      <c r="AX282" s="10" t="s">
        <v>157</v>
      </c>
      <c r="BD282" s="223">
        <f>IF(M282="základní",J282,0)</f>
        <v>0</v>
      </c>
      <c r="BE282" s="223">
        <f>IF(M282="snížená",J282,0)</f>
        <v>0</v>
      </c>
      <c r="BF282" s="223">
        <f>IF(M282="zákl. přenesená",J282,0)</f>
        <v>0</v>
      </c>
      <c r="BG282" s="223">
        <f>IF(M282="sníž. přenesená",J282,0)</f>
        <v>0</v>
      </c>
      <c r="BH282" s="223">
        <f>IF(M282="nulová",J282,0)</f>
        <v>0</v>
      </c>
      <c r="BI282" s="10" t="s">
        <v>74</v>
      </c>
      <c r="BJ282" s="223">
        <f>ROUND(I282*H282,2)</f>
        <v>0</v>
      </c>
      <c r="BK282" s="10" t="s">
        <v>265</v>
      </c>
      <c r="BL282" s="222" t="s">
        <v>467</v>
      </c>
    </row>
    <row r="283" spans="2:64" s="1" customFormat="1" ht="16.5" customHeight="1">
      <c r="B283" s="21"/>
      <c r="C283" s="212" t="s">
        <v>468</v>
      </c>
      <c r="D283" s="212" t="s">
        <v>160</v>
      </c>
      <c r="E283" s="213" t="s">
        <v>469</v>
      </c>
      <c r="F283" s="214" t="s">
        <v>470</v>
      </c>
      <c r="G283" s="215" t="s">
        <v>447</v>
      </c>
      <c r="H283" s="216">
        <v>47</v>
      </c>
      <c r="I283" s="163">
        <v>0</v>
      </c>
      <c r="J283" s="217">
        <f>ROUND(I283*H283,2)</f>
        <v>0</v>
      </c>
      <c r="K283" s="21"/>
      <c r="L283" s="218" t="s">
        <v>3</v>
      </c>
      <c r="M283" s="219" t="s">
        <v>38</v>
      </c>
      <c r="N283" s="220">
        <v>0.34</v>
      </c>
      <c r="O283" s="220">
        <f>N283*H283</f>
        <v>15.98</v>
      </c>
      <c r="P283" s="220">
        <v>0</v>
      </c>
      <c r="Q283" s="220">
        <f>P283*H283</f>
        <v>0</v>
      </c>
      <c r="R283" s="220">
        <v>0</v>
      </c>
      <c r="S283" s="221">
        <f>R283*H283</f>
        <v>0</v>
      </c>
      <c r="AQ283" s="222" t="s">
        <v>265</v>
      </c>
      <c r="AS283" s="222" t="s">
        <v>160</v>
      </c>
      <c r="AT283" s="222" t="s">
        <v>76</v>
      </c>
      <c r="AX283" s="10" t="s">
        <v>157</v>
      </c>
      <c r="BD283" s="223">
        <f>IF(M283="základní",J283,0)</f>
        <v>0</v>
      </c>
      <c r="BE283" s="223">
        <f>IF(M283="snížená",J283,0)</f>
        <v>0</v>
      </c>
      <c r="BF283" s="223">
        <f>IF(M283="zákl. přenesená",J283,0)</f>
        <v>0</v>
      </c>
      <c r="BG283" s="223">
        <f>IF(M283="sníž. přenesená",J283,0)</f>
        <v>0</v>
      </c>
      <c r="BH283" s="223">
        <f>IF(M283="nulová",J283,0)</f>
        <v>0</v>
      </c>
      <c r="BI283" s="10" t="s">
        <v>74</v>
      </c>
      <c r="BJ283" s="223">
        <f>ROUND(I283*H283,2)</f>
        <v>0</v>
      </c>
      <c r="BK283" s="10" t="s">
        <v>265</v>
      </c>
      <c r="BL283" s="222" t="s">
        <v>471</v>
      </c>
    </row>
    <row r="284" spans="2:64" s="1" customFormat="1">
      <c r="B284" s="21"/>
      <c r="D284" s="243" t="s">
        <v>175</v>
      </c>
      <c r="F284" s="244" t="s">
        <v>472</v>
      </c>
      <c r="K284" s="21"/>
      <c r="L284" s="245"/>
      <c r="S284" s="40"/>
      <c r="AS284" s="10" t="s">
        <v>175</v>
      </c>
      <c r="AT284" s="10" t="s">
        <v>76</v>
      </c>
    </row>
    <row r="285" spans="2:64" s="165" customFormat="1">
      <c r="B285" s="230"/>
      <c r="D285" s="225" t="s">
        <v>166</v>
      </c>
      <c r="E285" s="231" t="s">
        <v>3</v>
      </c>
      <c r="F285" s="232" t="s">
        <v>116</v>
      </c>
      <c r="H285" s="233">
        <v>47</v>
      </c>
      <c r="K285" s="230"/>
      <c r="L285" s="234"/>
      <c r="S285" s="235"/>
      <c r="AS285" s="231" t="s">
        <v>166</v>
      </c>
      <c r="AT285" s="231" t="s">
        <v>76</v>
      </c>
      <c r="AU285" s="165" t="s">
        <v>76</v>
      </c>
      <c r="AV285" s="165" t="s">
        <v>27</v>
      </c>
      <c r="AW285" s="165" t="s">
        <v>74</v>
      </c>
      <c r="AX285" s="231" t="s">
        <v>157</v>
      </c>
    </row>
    <row r="286" spans="2:64" s="1" customFormat="1" ht="16.5" customHeight="1">
      <c r="B286" s="21"/>
      <c r="C286" s="252" t="s">
        <v>473</v>
      </c>
      <c r="D286" s="252" t="s">
        <v>438</v>
      </c>
      <c r="E286" s="253" t="s">
        <v>474</v>
      </c>
      <c r="F286" s="254" t="s">
        <v>475</v>
      </c>
      <c r="G286" s="255" t="s">
        <v>447</v>
      </c>
      <c r="H286" s="261">
        <v>47</v>
      </c>
      <c r="I286" s="169">
        <v>0</v>
      </c>
      <c r="J286" s="257">
        <f>ROUND(I286*H286,2)</f>
        <v>0</v>
      </c>
      <c r="K286" s="258"/>
      <c r="L286" s="259" t="s">
        <v>3</v>
      </c>
      <c r="M286" s="260" t="s">
        <v>38</v>
      </c>
      <c r="N286" s="220">
        <v>0</v>
      </c>
      <c r="O286" s="220">
        <f>N286*H286</f>
        <v>0</v>
      </c>
      <c r="P286" s="220">
        <v>2.1000000000000001E-4</v>
      </c>
      <c r="Q286" s="220">
        <f>P286*H286</f>
        <v>9.8700000000000003E-3</v>
      </c>
      <c r="R286" s="220">
        <v>0</v>
      </c>
      <c r="S286" s="221">
        <f>R286*H286</f>
        <v>0</v>
      </c>
      <c r="AQ286" s="222" t="s">
        <v>361</v>
      </c>
      <c r="AS286" s="222" t="s">
        <v>438</v>
      </c>
      <c r="AT286" s="222" t="s">
        <v>76</v>
      </c>
      <c r="AX286" s="10" t="s">
        <v>157</v>
      </c>
      <c r="BD286" s="223">
        <f>IF(M286="základní",J286,0)</f>
        <v>0</v>
      </c>
      <c r="BE286" s="223">
        <f>IF(M286="snížená",J286,0)</f>
        <v>0</v>
      </c>
      <c r="BF286" s="223">
        <f>IF(M286="zákl. přenesená",J286,0)</f>
        <v>0</v>
      </c>
      <c r="BG286" s="223">
        <f>IF(M286="sníž. přenesená",J286,0)</f>
        <v>0</v>
      </c>
      <c r="BH286" s="223">
        <f>IF(M286="nulová",J286,0)</f>
        <v>0</v>
      </c>
      <c r="BI286" s="10" t="s">
        <v>74</v>
      </c>
      <c r="BJ286" s="223">
        <f>ROUND(I286*H286,2)</f>
        <v>0</v>
      </c>
      <c r="BK286" s="10" t="s">
        <v>265</v>
      </c>
      <c r="BL286" s="222" t="s">
        <v>476</v>
      </c>
    </row>
    <row r="287" spans="2:64" s="1" customFormat="1" ht="16.5" customHeight="1">
      <c r="B287" s="21"/>
      <c r="C287" s="212" t="s">
        <v>477</v>
      </c>
      <c r="D287" s="212" t="s">
        <v>160</v>
      </c>
      <c r="E287" s="213" t="s">
        <v>478</v>
      </c>
      <c r="F287" s="214" t="s">
        <v>479</v>
      </c>
      <c r="G287" s="215" t="s">
        <v>297</v>
      </c>
      <c r="H287" s="216">
        <v>20</v>
      </c>
      <c r="I287" s="163">
        <v>0</v>
      </c>
      <c r="J287" s="217">
        <f>ROUND(I287*H287,2)</f>
        <v>0</v>
      </c>
      <c r="K287" s="21"/>
      <c r="L287" s="218" t="s">
        <v>3</v>
      </c>
      <c r="M287" s="219" t="s">
        <v>38</v>
      </c>
      <c r="N287" s="220">
        <v>0.18</v>
      </c>
      <c r="O287" s="220">
        <f>N287*H287</f>
        <v>3.5999999999999996</v>
      </c>
      <c r="P287" s="220">
        <v>0</v>
      </c>
      <c r="Q287" s="220">
        <f>P287*H287</f>
        <v>0</v>
      </c>
      <c r="R287" s="220">
        <v>4.0000000000000002E-4</v>
      </c>
      <c r="S287" s="221">
        <f>R287*H287</f>
        <v>8.0000000000000002E-3</v>
      </c>
      <c r="AQ287" s="222" t="s">
        <v>265</v>
      </c>
      <c r="AS287" s="222" t="s">
        <v>160</v>
      </c>
      <c r="AT287" s="222" t="s">
        <v>76</v>
      </c>
      <c r="AX287" s="10" t="s">
        <v>157</v>
      </c>
      <c r="BD287" s="223">
        <f>IF(M287="základní",J287,0)</f>
        <v>0</v>
      </c>
      <c r="BE287" s="223">
        <f>IF(M287="snížená",J287,0)</f>
        <v>0</v>
      </c>
      <c r="BF287" s="223">
        <f>IF(M287="zákl. přenesená",J287,0)</f>
        <v>0</v>
      </c>
      <c r="BG287" s="223">
        <f>IF(M287="sníž. přenesená",J287,0)</f>
        <v>0</v>
      </c>
      <c r="BH287" s="223">
        <f>IF(M287="nulová",J287,0)</f>
        <v>0</v>
      </c>
      <c r="BI287" s="10" t="s">
        <v>74</v>
      </c>
      <c r="BJ287" s="223">
        <f>ROUND(I287*H287,2)</f>
        <v>0</v>
      </c>
      <c r="BK287" s="10" t="s">
        <v>265</v>
      </c>
      <c r="BL287" s="222" t="s">
        <v>480</v>
      </c>
    </row>
    <row r="288" spans="2:64" s="1" customFormat="1">
      <c r="B288" s="21"/>
      <c r="D288" s="243" t="s">
        <v>175</v>
      </c>
      <c r="F288" s="244" t="s">
        <v>481</v>
      </c>
      <c r="K288" s="21"/>
      <c r="L288" s="245"/>
      <c r="S288" s="40"/>
      <c r="AS288" s="10" t="s">
        <v>175</v>
      </c>
      <c r="AT288" s="10" t="s">
        <v>76</v>
      </c>
    </row>
    <row r="289" spans="2:64" s="164" customFormat="1">
      <c r="B289" s="224"/>
      <c r="D289" s="225" t="s">
        <v>166</v>
      </c>
      <c r="E289" s="226" t="s">
        <v>3</v>
      </c>
      <c r="F289" s="227" t="s">
        <v>482</v>
      </c>
      <c r="H289" s="226" t="s">
        <v>3</v>
      </c>
      <c r="K289" s="224"/>
      <c r="L289" s="228"/>
      <c r="S289" s="229"/>
      <c r="AS289" s="226" t="s">
        <v>166</v>
      </c>
      <c r="AT289" s="226" t="s">
        <v>76</v>
      </c>
      <c r="AU289" s="164" t="s">
        <v>74</v>
      </c>
      <c r="AV289" s="164" t="s">
        <v>27</v>
      </c>
      <c r="AW289" s="164" t="s">
        <v>67</v>
      </c>
      <c r="AX289" s="226" t="s">
        <v>157</v>
      </c>
    </row>
    <row r="290" spans="2:64" s="164" customFormat="1">
      <c r="B290" s="224"/>
      <c r="D290" s="225" t="s">
        <v>166</v>
      </c>
      <c r="E290" s="226" t="s">
        <v>3</v>
      </c>
      <c r="F290" s="227" t="s">
        <v>483</v>
      </c>
      <c r="H290" s="226" t="s">
        <v>3</v>
      </c>
      <c r="K290" s="224"/>
      <c r="L290" s="228"/>
      <c r="S290" s="229"/>
      <c r="AS290" s="226" t="s">
        <v>166</v>
      </c>
      <c r="AT290" s="226" t="s">
        <v>76</v>
      </c>
      <c r="AU290" s="164" t="s">
        <v>74</v>
      </c>
      <c r="AV290" s="164" t="s">
        <v>27</v>
      </c>
      <c r="AW290" s="164" t="s">
        <v>67</v>
      </c>
      <c r="AX290" s="226" t="s">
        <v>157</v>
      </c>
    </row>
    <row r="291" spans="2:64" s="165" customFormat="1">
      <c r="B291" s="230"/>
      <c r="D291" s="225" t="s">
        <v>166</v>
      </c>
      <c r="E291" s="231" t="s">
        <v>108</v>
      </c>
      <c r="F291" s="232" t="s">
        <v>484</v>
      </c>
      <c r="H291" s="233">
        <v>20</v>
      </c>
      <c r="K291" s="230"/>
      <c r="L291" s="234"/>
      <c r="S291" s="235"/>
      <c r="AS291" s="231" t="s">
        <v>166</v>
      </c>
      <c r="AT291" s="231" t="s">
        <v>76</v>
      </c>
      <c r="AU291" s="165" t="s">
        <v>76</v>
      </c>
      <c r="AV291" s="165" t="s">
        <v>27</v>
      </c>
      <c r="AW291" s="165" t="s">
        <v>74</v>
      </c>
      <c r="AX291" s="231" t="s">
        <v>157</v>
      </c>
    </row>
    <row r="292" spans="2:64" s="1" customFormat="1" ht="16.5" customHeight="1">
      <c r="B292" s="21"/>
      <c r="C292" s="212" t="s">
        <v>485</v>
      </c>
      <c r="D292" s="212" t="s">
        <v>160</v>
      </c>
      <c r="E292" s="213" t="s">
        <v>486</v>
      </c>
      <c r="F292" s="214" t="s">
        <v>487</v>
      </c>
      <c r="G292" s="215" t="s">
        <v>297</v>
      </c>
      <c r="H292" s="216">
        <v>35.36</v>
      </c>
      <c r="I292" s="163">
        <v>0</v>
      </c>
      <c r="J292" s="217">
        <f>ROUND(I292*H292,2)</f>
        <v>0</v>
      </c>
      <c r="K292" s="21"/>
      <c r="L292" s="218" t="s">
        <v>3</v>
      </c>
      <c r="M292" s="219" t="s">
        <v>38</v>
      </c>
      <c r="N292" s="220">
        <v>0.32900000000000001</v>
      </c>
      <c r="O292" s="220">
        <f>N292*H292</f>
        <v>11.63344</v>
      </c>
      <c r="P292" s="220">
        <v>0</v>
      </c>
      <c r="Q292" s="220">
        <f>P292*H292</f>
        <v>0</v>
      </c>
      <c r="R292" s="220">
        <v>6.2E-4</v>
      </c>
      <c r="S292" s="221">
        <f>R292*H292</f>
        <v>2.19232E-2</v>
      </c>
      <c r="AQ292" s="222" t="s">
        <v>265</v>
      </c>
      <c r="AS292" s="222" t="s">
        <v>160</v>
      </c>
      <c r="AT292" s="222" t="s">
        <v>76</v>
      </c>
      <c r="AX292" s="10" t="s">
        <v>157</v>
      </c>
      <c r="BD292" s="223">
        <f>IF(M292="základní",J292,0)</f>
        <v>0</v>
      </c>
      <c r="BE292" s="223">
        <f>IF(M292="snížená",J292,0)</f>
        <v>0</v>
      </c>
      <c r="BF292" s="223">
        <f>IF(M292="zákl. přenesená",J292,0)</f>
        <v>0</v>
      </c>
      <c r="BG292" s="223">
        <f>IF(M292="sníž. přenesená",J292,0)</f>
        <v>0</v>
      </c>
      <c r="BH292" s="223">
        <f>IF(M292="nulová",J292,0)</f>
        <v>0</v>
      </c>
      <c r="BI292" s="10" t="s">
        <v>74</v>
      </c>
      <c r="BJ292" s="223">
        <f>ROUND(I292*H292,2)</f>
        <v>0</v>
      </c>
      <c r="BK292" s="10" t="s">
        <v>265</v>
      </c>
      <c r="BL292" s="222" t="s">
        <v>488</v>
      </c>
    </row>
    <row r="293" spans="2:64" s="1" customFormat="1">
      <c r="B293" s="21"/>
      <c r="D293" s="243" t="s">
        <v>175</v>
      </c>
      <c r="F293" s="244" t="s">
        <v>489</v>
      </c>
      <c r="K293" s="21"/>
      <c r="L293" s="245"/>
      <c r="S293" s="40"/>
      <c r="AS293" s="10" t="s">
        <v>175</v>
      </c>
      <c r="AT293" s="10" t="s">
        <v>76</v>
      </c>
    </row>
    <row r="294" spans="2:64" s="164" customFormat="1">
      <c r="B294" s="224"/>
      <c r="D294" s="225" t="s">
        <v>166</v>
      </c>
      <c r="E294" s="226" t="s">
        <v>3</v>
      </c>
      <c r="F294" s="227" t="s">
        <v>482</v>
      </c>
      <c r="H294" s="226" t="s">
        <v>3</v>
      </c>
      <c r="K294" s="224"/>
      <c r="L294" s="228"/>
      <c r="S294" s="229"/>
      <c r="AS294" s="226" t="s">
        <v>166</v>
      </c>
      <c r="AT294" s="226" t="s">
        <v>76</v>
      </c>
      <c r="AU294" s="164" t="s">
        <v>74</v>
      </c>
      <c r="AV294" s="164" t="s">
        <v>27</v>
      </c>
      <c r="AW294" s="164" t="s">
        <v>67</v>
      </c>
      <c r="AX294" s="226" t="s">
        <v>157</v>
      </c>
    </row>
    <row r="295" spans="2:64" s="164" customFormat="1">
      <c r="B295" s="224"/>
      <c r="D295" s="225" t="s">
        <v>166</v>
      </c>
      <c r="E295" s="226" t="s">
        <v>3</v>
      </c>
      <c r="F295" s="227" t="s">
        <v>483</v>
      </c>
      <c r="H295" s="226" t="s">
        <v>3</v>
      </c>
      <c r="K295" s="224"/>
      <c r="L295" s="228"/>
      <c r="S295" s="229"/>
      <c r="AS295" s="226" t="s">
        <v>166</v>
      </c>
      <c r="AT295" s="226" t="s">
        <v>76</v>
      </c>
      <c r="AU295" s="164" t="s">
        <v>74</v>
      </c>
      <c r="AV295" s="164" t="s">
        <v>27</v>
      </c>
      <c r="AW295" s="164" t="s">
        <v>67</v>
      </c>
      <c r="AX295" s="226" t="s">
        <v>157</v>
      </c>
    </row>
    <row r="296" spans="2:64" s="165" customFormat="1">
      <c r="B296" s="230"/>
      <c r="D296" s="225" t="s">
        <v>166</v>
      </c>
      <c r="E296" s="231" t="s">
        <v>111</v>
      </c>
      <c r="F296" s="232" t="s">
        <v>490</v>
      </c>
      <c r="H296" s="233">
        <v>35.36</v>
      </c>
      <c r="K296" s="230"/>
      <c r="L296" s="234"/>
      <c r="S296" s="235"/>
      <c r="AS296" s="231" t="s">
        <v>166</v>
      </c>
      <c r="AT296" s="231" t="s">
        <v>76</v>
      </c>
      <c r="AU296" s="165" t="s">
        <v>76</v>
      </c>
      <c r="AV296" s="165" t="s">
        <v>27</v>
      </c>
      <c r="AW296" s="165" t="s">
        <v>74</v>
      </c>
      <c r="AX296" s="231" t="s">
        <v>157</v>
      </c>
    </row>
    <row r="297" spans="2:64" s="1" customFormat="1" ht="16.5" customHeight="1">
      <c r="B297" s="21"/>
      <c r="C297" s="212" t="s">
        <v>491</v>
      </c>
      <c r="D297" s="212" t="s">
        <v>160</v>
      </c>
      <c r="E297" s="213" t="s">
        <v>492</v>
      </c>
      <c r="F297" s="214" t="s">
        <v>493</v>
      </c>
      <c r="G297" s="215" t="s">
        <v>447</v>
      </c>
      <c r="H297" s="216">
        <v>47</v>
      </c>
      <c r="I297" s="163">
        <v>0</v>
      </c>
      <c r="J297" s="217">
        <f>ROUND(I297*H297,2)</f>
        <v>0</v>
      </c>
      <c r="K297" s="21"/>
      <c r="L297" s="218" t="s">
        <v>3</v>
      </c>
      <c r="M297" s="219" t="s">
        <v>38</v>
      </c>
      <c r="N297" s="220">
        <v>0.16500000000000001</v>
      </c>
      <c r="O297" s="220">
        <f>N297*H297</f>
        <v>7.7550000000000008</v>
      </c>
      <c r="P297" s="220">
        <v>0</v>
      </c>
      <c r="Q297" s="220">
        <f>P297*H297</f>
        <v>0</v>
      </c>
      <c r="R297" s="220">
        <v>2.5000000000000001E-4</v>
      </c>
      <c r="S297" s="221">
        <f>R297*H297</f>
        <v>1.175E-2</v>
      </c>
      <c r="AQ297" s="222" t="s">
        <v>265</v>
      </c>
      <c r="AS297" s="222" t="s">
        <v>160</v>
      </c>
      <c r="AT297" s="222" t="s">
        <v>76</v>
      </c>
      <c r="AX297" s="10" t="s">
        <v>157</v>
      </c>
      <c r="BD297" s="223">
        <f>IF(M297="základní",J297,0)</f>
        <v>0</v>
      </c>
      <c r="BE297" s="223">
        <f>IF(M297="snížená",J297,0)</f>
        <v>0</v>
      </c>
      <c r="BF297" s="223">
        <f>IF(M297="zákl. přenesená",J297,0)</f>
        <v>0</v>
      </c>
      <c r="BG297" s="223">
        <f>IF(M297="sníž. přenesená",J297,0)</f>
        <v>0</v>
      </c>
      <c r="BH297" s="223">
        <f>IF(M297="nulová",J297,0)</f>
        <v>0</v>
      </c>
      <c r="BI297" s="10" t="s">
        <v>74</v>
      </c>
      <c r="BJ297" s="223">
        <f>ROUND(I297*H297,2)</f>
        <v>0</v>
      </c>
      <c r="BK297" s="10" t="s">
        <v>265</v>
      </c>
      <c r="BL297" s="222" t="s">
        <v>494</v>
      </c>
    </row>
    <row r="298" spans="2:64" s="1" customFormat="1">
      <c r="B298" s="21"/>
      <c r="D298" s="243" t="s">
        <v>175</v>
      </c>
      <c r="F298" s="244" t="s">
        <v>495</v>
      </c>
      <c r="K298" s="21"/>
      <c r="L298" s="245"/>
      <c r="S298" s="40"/>
      <c r="AS298" s="10" t="s">
        <v>175</v>
      </c>
      <c r="AT298" s="10" t="s">
        <v>76</v>
      </c>
    </row>
    <row r="299" spans="2:64" s="164" customFormat="1">
      <c r="B299" s="224"/>
      <c r="D299" s="225" t="s">
        <v>166</v>
      </c>
      <c r="E299" s="226" t="s">
        <v>3</v>
      </c>
      <c r="F299" s="227" t="s">
        <v>482</v>
      </c>
      <c r="H299" s="226" t="s">
        <v>3</v>
      </c>
      <c r="K299" s="224"/>
      <c r="L299" s="228"/>
      <c r="S299" s="229"/>
      <c r="AS299" s="226" t="s">
        <v>166</v>
      </c>
      <c r="AT299" s="226" t="s">
        <v>76</v>
      </c>
      <c r="AU299" s="164" t="s">
        <v>74</v>
      </c>
      <c r="AV299" s="164" t="s">
        <v>27</v>
      </c>
      <c r="AW299" s="164" t="s">
        <v>67</v>
      </c>
      <c r="AX299" s="226" t="s">
        <v>157</v>
      </c>
    </row>
    <row r="300" spans="2:64" s="164" customFormat="1">
      <c r="B300" s="224"/>
      <c r="D300" s="225" t="s">
        <v>166</v>
      </c>
      <c r="E300" s="226" t="s">
        <v>3</v>
      </c>
      <c r="F300" s="227" t="s">
        <v>483</v>
      </c>
      <c r="H300" s="226" t="s">
        <v>3</v>
      </c>
      <c r="K300" s="224"/>
      <c r="L300" s="228"/>
      <c r="S300" s="229"/>
      <c r="AS300" s="226" t="s">
        <v>166</v>
      </c>
      <c r="AT300" s="226" t="s">
        <v>76</v>
      </c>
      <c r="AU300" s="164" t="s">
        <v>74</v>
      </c>
      <c r="AV300" s="164" t="s">
        <v>27</v>
      </c>
      <c r="AW300" s="164" t="s">
        <v>67</v>
      </c>
      <c r="AX300" s="226" t="s">
        <v>157</v>
      </c>
    </row>
    <row r="301" spans="2:64" s="165" customFormat="1">
      <c r="B301" s="230"/>
      <c r="D301" s="225" t="s">
        <v>166</v>
      </c>
      <c r="E301" s="231" t="s">
        <v>116</v>
      </c>
      <c r="F301" s="232" t="s">
        <v>496</v>
      </c>
      <c r="H301" s="233">
        <v>47</v>
      </c>
      <c r="K301" s="230"/>
      <c r="L301" s="234"/>
      <c r="S301" s="235"/>
      <c r="AS301" s="231" t="s">
        <v>166</v>
      </c>
      <c r="AT301" s="231" t="s">
        <v>76</v>
      </c>
      <c r="AU301" s="165" t="s">
        <v>76</v>
      </c>
      <c r="AV301" s="165" t="s">
        <v>27</v>
      </c>
      <c r="AW301" s="165" t="s">
        <v>74</v>
      </c>
      <c r="AX301" s="231" t="s">
        <v>157</v>
      </c>
    </row>
    <row r="302" spans="2:64" s="1" customFormat="1" ht="16.5" customHeight="1">
      <c r="B302" s="21"/>
      <c r="C302" s="212" t="s">
        <v>497</v>
      </c>
      <c r="D302" s="212" t="s">
        <v>160</v>
      </c>
      <c r="E302" s="213" t="s">
        <v>498</v>
      </c>
      <c r="F302" s="214" t="s">
        <v>499</v>
      </c>
      <c r="G302" s="215" t="s">
        <v>447</v>
      </c>
      <c r="H302" s="216">
        <v>1</v>
      </c>
      <c r="I302" s="163">
        <v>0</v>
      </c>
      <c r="J302" s="217">
        <f>ROUND(I302*H302,2)</f>
        <v>0</v>
      </c>
      <c r="K302" s="21"/>
      <c r="L302" s="218" t="s">
        <v>3</v>
      </c>
      <c r="M302" s="219" t="s">
        <v>38</v>
      </c>
      <c r="N302" s="220">
        <v>0.19600000000000001</v>
      </c>
      <c r="O302" s="220">
        <f>N302*H302</f>
        <v>0.19600000000000001</v>
      </c>
      <c r="P302" s="220">
        <v>0</v>
      </c>
      <c r="Q302" s="220">
        <f>P302*H302</f>
        <v>0</v>
      </c>
      <c r="R302" s="220">
        <v>4.4999999999999999E-4</v>
      </c>
      <c r="S302" s="221">
        <f>R302*H302</f>
        <v>4.4999999999999999E-4</v>
      </c>
      <c r="AQ302" s="222" t="s">
        <v>265</v>
      </c>
      <c r="AS302" s="222" t="s">
        <v>160</v>
      </c>
      <c r="AT302" s="222" t="s">
        <v>76</v>
      </c>
      <c r="AX302" s="10" t="s">
        <v>157</v>
      </c>
      <c r="BD302" s="223">
        <f>IF(M302="základní",J302,0)</f>
        <v>0</v>
      </c>
      <c r="BE302" s="223">
        <f>IF(M302="snížená",J302,0)</f>
        <v>0</v>
      </c>
      <c r="BF302" s="223">
        <f>IF(M302="zákl. přenesená",J302,0)</f>
        <v>0</v>
      </c>
      <c r="BG302" s="223">
        <f>IF(M302="sníž. přenesená",J302,0)</f>
        <v>0</v>
      </c>
      <c r="BH302" s="223">
        <f>IF(M302="nulová",J302,0)</f>
        <v>0</v>
      </c>
      <c r="BI302" s="10" t="s">
        <v>74</v>
      </c>
      <c r="BJ302" s="223">
        <f>ROUND(I302*H302,2)</f>
        <v>0</v>
      </c>
      <c r="BK302" s="10" t="s">
        <v>265</v>
      </c>
      <c r="BL302" s="222" t="s">
        <v>500</v>
      </c>
    </row>
    <row r="303" spans="2:64" s="1" customFormat="1">
      <c r="B303" s="21"/>
      <c r="D303" s="243" t="s">
        <v>175</v>
      </c>
      <c r="F303" s="244" t="s">
        <v>501</v>
      </c>
      <c r="K303" s="21"/>
      <c r="L303" s="245"/>
      <c r="S303" s="40"/>
      <c r="AS303" s="10" t="s">
        <v>175</v>
      </c>
      <c r="AT303" s="10" t="s">
        <v>76</v>
      </c>
    </row>
    <row r="304" spans="2:64" s="164" customFormat="1">
      <c r="B304" s="224"/>
      <c r="D304" s="225" t="s">
        <v>166</v>
      </c>
      <c r="E304" s="226" t="s">
        <v>3</v>
      </c>
      <c r="F304" s="227" t="s">
        <v>482</v>
      </c>
      <c r="H304" s="226" t="s">
        <v>3</v>
      </c>
      <c r="K304" s="224"/>
      <c r="L304" s="228"/>
      <c r="S304" s="229"/>
      <c r="AS304" s="226" t="s">
        <v>166</v>
      </c>
      <c r="AT304" s="226" t="s">
        <v>76</v>
      </c>
      <c r="AU304" s="164" t="s">
        <v>74</v>
      </c>
      <c r="AV304" s="164" t="s">
        <v>27</v>
      </c>
      <c r="AW304" s="164" t="s">
        <v>67</v>
      </c>
      <c r="AX304" s="226" t="s">
        <v>157</v>
      </c>
    </row>
    <row r="305" spans="2:64" s="164" customFormat="1">
      <c r="B305" s="224"/>
      <c r="D305" s="225" t="s">
        <v>166</v>
      </c>
      <c r="E305" s="226" t="s">
        <v>3</v>
      </c>
      <c r="F305" s="227" t="s">
        <v>483</v>
      </c>
      <c r="H305" s="226" t="s">
        <v>3</v>
      </c>
      <c r="K305" s="224"/>
      <c r="L305" s="228"/>
      <c r="S305" s="229"/>
      <c r="AS305" s="226" t="s">
        <v>166</v>
      </c>
      <c r="AT305" s="226" t="s">
        <v>76</v>
      </c>
      <c r="AU305" s="164" t="s">
        <v>74</v>
      </c>
      <c r="AV305" s="164" t="s">
        <v>27</v>
      </c>
      <c r="AW305" s="164" t="s">
        <v>67</v>
      </c>
      <c r="AX305" s="226" t="s">
        <v>157</v>
      </c>
    </row>
    <row r="306" spans="2:64" s="165" customFormat="1">
      <c r="B306" s="230"/>
      <c r="D306" s="225" t="s">
        <v>166</v>
      </c>
      <c r="E306" s="231" t="s">
        <v>114</v>
      </c>
      <c r="F306" s="232" t="s">
        <v>74</v>
      </c>
      <c r="H306" s="233">
        <v>1</v>
      </c>
      <c r="K306" s="230"/>
      <c r="L306" s="234"/>
      <c r="S306" s="235"/>
      <c r="AS306" s="231" t="s">
        <v>166</v>
      </c>
      <c r="AT306" s="231" t="s">
        <v>76</v>
      </c>
      <c r="AU306" s="165" t="s">
        <v>76</v>
      </c>
      <c r="AV306" s="165" t="s">
        <v>27</v>
      </c>
      <c r="AW306" s="165" t="s">
        <v>74</v>
      </c>
      <c r="AX306" s="231" t="s">
        <v>157</v>
      </c>
    </row>
    <row r="307" spans="2:64" s="1" customFormat="1" ht="16.5" customHeight="1">
      <c r="B307" s="21"/>
      <c r="C307" s="212" t="s">
        <v>502</v>
      </c>
      <c r="D307" s="212" t="s">
        <v>160</v>
      </c>
      <c r="E307" s="213" t="s">
        <v>503</v>
      </c>
      <c r="F307" s="214" t="s">
        <v>504</v>
      </c>
      <c r="G307" s="215" t="s">
        <v>447</v>
      </c>
      <c r="H307" s="216">
        <v>47</v>
      </c>
      <c r="I307" s="163">
        <v>0</v>
      </c>
      <c r="J307" s="217">
        <f>ROUND(I307*H307,2)</f>
        <v>0</v>
      </c>
      <c r="K307" s="21"/>
      <c r="L307" s="218" t="s">
        <v>3</v>
      </c>
      <c r="M307" s="219" t="s">
        <v>38</v>
      </c>
      <c r="N307" s="220">
        <v>0.216</v>
      </c>
      <c r="O307" s="220">
        <f>N307*H307</f>
        <v>10.151999999999999</v>
      </c>
      <c r="P307" s="220">
        <v>0</v>
      </c>
      <c r="Q307" s="220">
        <f>P307*H307</f>
        <v>0</v>
      </c>
      <c r="R307" s="220">
        <v>5.5000000000000003E-4</v>
      </c>
      <c r="S307" s="221">
        <f>R307*H307</f>
        <v>2.5850000000000001E-2</v>
      </c>
      <c r="AQ307" s="222" t="s">
        <v>265</v>
      </c>
      <c r="AS307" s="222" t="s">
        <v>160</v>
      </c>
      <c r="AT307" s="222" t="s">
        <v>76</v>
      </c>
      <c r="AX307" s="10" t="s">
        <v>157</v>
      </c>
      <c r="BD307" s="223">
        <f>IF(M307="základní",J307,0)</f>
        <v>0</v>
      </c>
      <c r="BE307" s="223">
        <f>IF(M307="snížená",J307,0)</f>
        <v>0</v>
      </c>
      <c r="BF307" s="223">
        <f>IF(M307="zákl. přenesená",J307,0)</f>
        <v>0</v>
      </c>
      <c r="BG307" s="223">
        <f>IF(M307="sníž. přenesená",J307,0)</f>
        <v>0</v>
      </c>
      <c r="BH307" s="223">
        <f>IF(M307="nulová",J307,0)</f>
        <v>0</v>
      </c>
      <c r="BI307" s="10" t="s">
        <v>74</v>
      </c>
      <c r="BJ307" s="223">
        <f>ROUND(I307*H307,2)</f>
        <v>0</v>
      </c>
      <c r="BK307" s="10" t="s">
        <v>265</v>
      </c>
      <c r="BL307" s="222" t="s">
        <v>505</v>
      </c>
    </row>
    <row r="308" spans="2:64" s="1" customFormat="1">
      <c r="B308" s="21"/>
      <c r="D308" s="243" t="s">
        <v>175</v>
      </c>
      <c r="F308" s="244" t="s">
        <v>506</v>
      </c>
      <c r="K308" s="21"/>
      <c r="L308" s="245"/>
      <c r="S308" s="40"/>
      <c r="AS308" s="10" t="s">
        <v>175</v>
      </c>
      <c r="AT308" s="10" t="s">
        <v>76</v>
      </c>
    </row>
    <row r="309" spans="2:64" s="165" customFormat="1">
      <c r="B309" s="230"/>
      <c r="D309" s="225" t="s">
        <v>166</v>
      </c>
      <c r="E309" s="231" t="s">
        <v>3</v>
      </c>
      <c r="F309" s="232" t="s">
        <v>116</v>
      </c>
      <c r="H309" s="233">
        <v>47</v>
      </c>
      <c r="K309" s="230"/>
      <c r="L309" s="234"/>
      <c r="S309" s="235"/>
      <c r="AS309" s="231" t="s">
        <v>166</v>
      </c>
      <c r="AT309" s="231" t="s">
        <v>76</v>
      </c>
      <c r="AU309" s="165" t="s">
        <v>76</v>
      </c>
      <c r="AV309" s="165" t="s">
        <v>27</v>
      </c>
      <c r="AW309" s="165" t="s">
        <v>74</v>
      </c>
      <c r="AX309" s="231" t="s">
        <v>157</v>
      </c>
    </row>
    <row r="310" spans="2:64" s="1" customFormat="1" ht="16.5" customHeight="1">
      <c r="B310" s="21"/>
      <c r="C310" s="212" t="s">
        <v>507</v>
      </c>
      <c r="D310" s="212" t="s">
        <v>160</v>
      </c>
      <c r="E310" s="213" t="s">
        <v>508</v>
      </c>
      <c r="F310" s="214" t="s">
        <v>509</v>
      </c>
      <c r="G310" s="215" t="s">
        <v>447</v>
      </c>
      <c r="H310" s="216">
        <v>1</v>
      </c>
      <c r="I310" s="163">
        <v>0</v>
      </c>
      <c r="J310" s="217">
        <f>ROUND(I310*H310,2)</f>
        <v>0</v>
      </c>
      <c r="K310" s="21"/>
      <c r="L310" s="218" t="s">
        <v>3</v>
      </c>
      <c r="M310" s="219" t="s">
        <v>38</v>
      </c>
      <c r="N310" s="220">
        <v>0.16500000000000001</v>
      </c>
      <c r="O310" s="220">
        <f>N310*H310</f>
        <v>0.16500000000000001</v>
      </c>
      <c r="P310" s="220">
        <v>0</v>
      </c>
      <c r="Q310" s="220">
        <f>P310*H310</f>
        <v>0</v>
      </c>
      <c r="R310" s="220">
        <v>2.1000000000000001E-4</v>
      </c>
      <c r="S310" s="221">
        <f>R310*H310</f>
        <v>2.1000000000000001E-4</v>
      </c>
      <c r="AQ310" s="222" t="s">
        <v>265</v>
      </c>
      <c r="AS310" s="222" t="s">
        <v>160</v>
      </c>
      <c r="AT310" s="222" t="s">
        <v>76</v>
      </c>
      <c r="AX310" s="10" t="s">
        <v>157</v>
      </c>
      <c r="BD310" s="223">
        <f>IF(M310="základní",J310,0)</f>
        <v>0</v>
      </c>
      <c r="BE310" s="223">
        <f>IF(M310="snížená",J310,0)</f>
        <v>0</v>
      </c>
      <c r="BF310" s="223">
        <f>IF(M310="zákl. přenesená",J310,0)</f>
        <v>0</v>
      </c>
      <c r="BG310" s="223">
        <f>IF(M310="sníž. přenesená",J310,0)</f>
        <v>0</v>
      </c>
      <c r="BH310" s="223">
        <f>IF(M310="nulová",J310,0)</f>
        <v>0</v>
      </c>
      <c r="BI310" s="10" t="s">
        <v>74</v>
      </c>
      <c r="BJ310" s="223">
        <f>ROUND(I310*H310,2)</f>
        <v>0</v>
      </c>
      <c r="BK310" s="10" t="s">
        <v>265</v>
      </c>
      <c r="BL310" s="222" t="s">
        <v>510</v>
      </c>
    </row>
    <row r="311" spans="2:64" s="165" customFormat="1">
      <c r="B311" s="230"/>
      <c r="D311" s="225" t="s">
        <v>166</v>
      </c>
      <c r="E311" s="231" t="s">
        <v>3</v>
      </c>
      <c r="F311" s="232" t="s">
        <v>114</v>
      </c>
      <c r="H311" s="233">
        <v>1</v>
      </c>
      <c r="K311" s="230"/>
      <c r="L311" s="234"/>
      <c r="S311" s="235"/>
      <c r="AS311" s="231" t="s">
        <v>166</v>
      </c>
      <c r="AT311" s="231" t="s">
        <v>76</v>
      </c>
      <c r="AU311" s="165" t="s">
        <v>76</v>
      </c>
      <c r="AV311" s="165" t="s">
        <v>27</v>
      </c>
      <c r="AW311" s="165" t="s">
        <v>74</v>
      </c>
      <c r="AX311" s="231" t="s">
        <v>157</v>
      </c>
    </row>
    <row r="312" spans="2:64" s="1" customFormat="1" ht="16.5" customHeight="1">
      <c r="B312" s="21"/>
      <c r="C312" s="212" t="s">
        <v>511</v>
      </c>
      <c r="D312" s="212" t="s">
        <v>160</v>
      </c>
      <c r="E312" s="213" t="s">
        <v>512</v>
      </c>
      <c r="F312" s="214" t="s">
        <v>513</v>
      </c>
      <c r="G312" s="215" t="s">
        <v>447</v>
      </c>
      <c r="H312" s="216">
        <v>1</v>
      </c>
      <c r="I312" s="163">
        <v>0</v>
      </c>
      <c r="J312" s="217">
        <f>ROUND(I312*H312,2)</f>
        <v>0</v>
      </c>
      <c r="K312" s="21"/>
      <c r="L312" s="218" t="s">
        <v>3</v>
      </c>
      <c r="M312" s="219" t="s">
        <v>38</v>
      </c>
      <c r="N312" s="220">
        <v>1.7729999999999999</v>
      </c>
      <c r="O312" s="220">
        <f>N312*H312</f>
        <v>1.7729999999999999</v>
      </c>
      <c r="P312" s="220">
        <v>0</v>
      </c>
      <c r="Q312" s="220">
        <f>P312*H312</f>
        <v>0</v>
      </c>
      <c r="R312" s="220">
        <v>0</v>
      </c>
      <c r="S312" s="221">
        <f>R312*H312</f>
        <v>0</v>
      </c>
      <c r="AQ312" s="222" t="s">
        <v>265</v>
      </c>
      <c r="AS312" s="222" t="s">
        <v>160</v>
      </c>
      <c r="AT312" s="222" t="s">
        <v>76</v>
      </c>
      <c r="AX312" s="10" t="s">
        <v>157</v>
      </c>
      <c r="BD312" s="223">
        <f>IF(M312="základní",J312,0)</f>
        <v>0</v>
      </c>
      <c r="BE312" s="223">
        <f>IF(M312="snížená",J312,0)</f>
        <v>0</v>
      </c>
      <c r="BF312" s="223">
        <f>IF(M312="zákl. přenesená",J312,0)</f>
        <v>0</v>
      </c>
      <c r="BG312" s="223">
        <f>IF(M312="sníž. přenesená",J312,0)</f>
        <v>0</v>
      </c>
      <c r="BH312" s="223">
        <f>IF(M312="nulová",J312,0)</f>
        <v>0</v>
      </c>
      <c r="BI312" s="10" t="s">
        <v>74</v>
      </c>
      <c r="BJ312" s="223">
        <f>ROUND(I312*H312,2)</f>
        <v>0</v>
      </c>
      <c r="BK312" s="10" t="s">
        <v>265</v>
      </c>
      <c r="BL312" s="222" t="s">
        <v>514</v>
      </c>
    </row>
    <row r="313" spans="2:64" s="1" customFormat="1">
      <c r="B313" s="21"/>
      <c r="D313" s="243" t="s">
        <v>175</v>
      </c>
      <c r="F313" s="244" t="s">
        <v>515</v>
      </c>
      <c r="K313" s="21"/>
      <c r="L313" s="245"/>
      <c r="S313" s="40"/>
      <c r="AS313" s="10" t="s">
        <v>175</v>
      </c>
      <c r="AT313" s="10" t="s">
        <v>76</v>
      </c>
    </row>
    <row r="314" spans="2:64" s="164" customFormat="1">
      <c r="B314" s="224"/>
      <c r="D314" s="225" t="s">
        <v>166</v>
      </c>
      <c r="E314" s="226" t="s">
        <v>3</v>
      </c>
      <c r="F314" s="227" t="s">
        <v>482</v>
      </c>
      <c r="H314" s="226" t="s">
        <v>3</v>
      </c>
      <c r="K314" s="224"/>
      <c r="L314" s="228"/>
      <c r="S314" s="229"/>
      <c r="AS314" s="226" t="s">
        <v>166</v>
      </c>
      <c r="AT314" s="226" t="s">
        <v>76</v>
      </c>
      <c r="AU314" s="164" t="s">
        <v>74</v>
      </c>
      <c r="AV314" s="164" t="s">
        <v>27</v>
      </c>
      <c r="AW314" s="164" t="s">
        <v>67</v>
      </c>
      <c r="AX314" s="226" t="s">
        <v>157</v>
      </c>
    </row>
    <row r="315" spans="2:64" s="164" customFormat="1">
      <c r="B315" s="224"/>
      <c r="D315" s="225" t="s">
        <v>166</v>
      </c>
      <c r="E315" s="226" t="s">
        <v>3</v>
      </c>
      <c r="F315" s="227" t="s">
        <v>483</v>
      </c>
      <c r="H315" s="226" t="s">
        <v>3</v>
      </c>
      <c r="K315" s="224"/>
      <c r="L315" s="228"/>
      <c r="S315" s="229"/>
      <c r="AS315" s="226" t="s">
        <v>166</v>
      </c>
      <c r="AT315" s="226" t="s">
        <v>76</v>
      </c>
      <c r="AU315" s="164" t="s">
        <v>74</v>
      </c>
      <c r="AV315" s="164" t="s">
        <v>27</v>
      </c>
      <c r="AW315" s="164" t="s">
        <v>67</v>
      </c>
      <c r="AX315" s="226" t="s">
        <v>157</v>
      </c>
    </row>
    <row r="316" spans="2:64" s="165" customFormat="1">
      <c r="B316" s="230"/>
      <c r="D316" s="225" t="s">
        <v>166</v>
      </c>
      <c r="E316" s="231" t="s">
        <v>3</v>
      </c>
      <c r="F316" s="232" t="s">
        <v>114</v>
      </c>
      <c r="H316" s="233">
        <v>1</v>
      </c>
      <c r="K316" s="230"/>
      <c r="L316" s="234"/>
      <c r="S316" s="235"/>
      <c r="AS316" s="231" t="s">
        <v>166</v>
      </c>
      <c r="AT316" s="231" t="s">
        <v>76</v>
      </c>
      <c r="AU316" s="165" t="s">
        <v>76</v>
      </c>
      <c r="AV316" s="165" t="s">
        <v>27</v>
      </c>
      <c r="AW316" s="165" t="s">
        <v>74</v>
      </c>
      <c r="AX316" s="231" t="s">
        <v>157</v>
      </c>
    </row>
    <row r="317" spans="2:64" s="1" customFormat="1" ht="16.5" customHeight="1">
      <c r="B317" s="21"/>
      <c r="C317" s="252" t="s">
        <v>516</v>
      </c>
      <c r="D317" s="252" t="s">
        <v>438</v>
      </c>
      <c r="E317" s="253" t="s">
        <v>517</v>
      </c>
      <c r="F317" s="254" t="s">
        <v>518</v>
      </c>
      <c r="G317" s="255" t="s">
        <v>447</v>
      </c>
      <c r="H317" s="261">
        <v>1</v>
      </c>
      <c r="I317" s="169">
        <v>0</v>
      </c>
      <c r="J317" s="257">
        <f>ROUND(I317*H317,2)</f>
        <v>0</v>
      </c>
      <c r="K317" s="258"/>
      <c r="L317" s="259" t="s">
        <v>3</v>
      </c>
      <c r="M317" s="260" t="s">
        <v>38</v>
      </c>
      <c r="N317" s="220">
        <v>0</v>
      </c>
      <c r="O317" s="220">
        <f>N317*H317</f>
        <v>0</v>
      </c>
      <c r="P317" s="220">
        <v>8.0000000000000002E-3</v>
      </c>
      <c r="Q317" s="220">
        <f>P317*H317</f>
        <v>8.0000000000000002E-3</v>
      </c>
      <c r="R317" s="220">
        <v>0</v>
      </c>
      <c r="S317" s="221">
        <f>R317*H317</f>
        <v>0</v>
      </c>
      <c r="AQ317" s="222" t="s">
        <v>361</v>
      </c>
      <c r="AS317" s="222" t="s">
        <v>438</v>
      </c>
      <c r="AT317" s="222" t="s">
        <v>76</v>
      </c>
      <c r="AX317" s="10" t="s">
        <v>157</v>
      </c>
      <c r="BD317" s="223">
        <f>IF(M317="základní",J317,0)</f>
        <v>0</v>
      </c>
      <c r="BE317" s="223">
        <f>IF(M317="snížená",J317,0)</f>
        <v>0</v>
      </c>
      <c r="BF317" s="223">
        <f>IF(M317="zákl. přenesená",J317,0)</f>
        <v>0</v>
      </c>
      <c r="BG317" s="223">
        <f>IF(M317="sníž. přenesená",J317,0)</f>
        <v>0</v>
      </c>
      <c r="BH317" s="223">
        <f>IF(M317="nulová",J317,0)</f>
        <v>0</v>
      </c>
      <c r="BI317" s="10" t="s">
        <v>74</v>
      </c>
      <c r="BJ317" s="223">
        <f>ROUND(I317*H317,2)</f>
        <v>0</v>
      </c>
      <c r="BK317" s="10" t="s">
        <v>265</v>
      </c>
      <c r="BL317" s="222" t="s">
        <v>519</v>
      </c>
    </row>
    <row r="318" spans="2:64" s="1" customFormat="1" ht="16.5" customHeight="1">
      <c r="B318" s="21"/>
      <c r="C318" s="212" t="s">
        <v>520</v>
      </c>
      <c r="D318" s="212" t="s">
        <v>160</v>
      </c>
      <c r="E318" s="213" t="s">
        <v>521</v>
      </c>
      <c r="F318" s="214" t="s">
        <v>522</v>
      </c>
      <c r="G318" s="215" t="s">
        <v>447</v>
      </c>
      <c r="H318" s="216">
        <v>1</v>
      </c>
      <c r="I318" s="163">
        <v>0</v>
      </c>
      <c r="J318" s="217">
        <f>ROUND(I318*H318,2)</f>
        <v>0</v>
      </c>
      <c r="K318" s="21"/>
      <c r="L318" s="218" t="s">
        <v>3</v>
      </c>
      <c r="M318" s="219" t="s">
        <v>38</v>
      </c>
      <c r="N318" s="220">
        <v>12.398</v>
      </c>
      <c r="O318" s="220">
        <f>N318*H318</f>
        <v>12.398</v>
      </c>
      <c r="P318" s="220">
        <v>0</v>
      </c>
      <c r="Q318" s="220">
        <f>P318*H318</f>
        <v>0</v>
      </c>
      <c r="R318" s="220">
        <v>0</v>
      </c>
      <c r="S318" s="221">
        <f>R318*H318</f>
        <v>0</v>
      </c>
      <c r="AQ318" s="222" t="s">
        <v>265</v>
      </c>
      <c r="AS318" s="222" t="s">
        <v>160</v>
      </c>
      <c r="AT318" s="222" t="s">
        <v>76</v>
      </c>
      <c r="AX318" s="10" t="s">
        <v>157</v>
      </c>
      <c r="BD318" s="223">
        <f>IF(M318="základní",J318,0)</f>
        <v>0</v>
      </c>
      <c r="BE318" s="223">
        <f>IF(M318="snížená",J318,0)</f>
        <v>0</v>
      </c>
      <c r="BF318" s="223">
        <f>IF(M318="zákl. přenesená",J318,0)</f>
        <v>0</v>
      </c>
      <c r="BG318" s="223">
        <f>IF(M318="sníž. přenesená",J318,0)</f>
        <v>0</v>
      </c>
      <c r="BH318" s="223">
        <f>IF(M318="nulová",J318,0)</f>
        <v>0</v>
      </c>
      <c r="BI318" s="10" t="s">
        <v>74</v>
      </c>
      <c r="BJ318" s="223">
        <f>ROUND(I318*H318,2)</f>
        <v>0</v>
      </c>
      <c r="BK318" s="10" t="s">
        <v>265</v>
      </c>
      <c r="BL318" s="222" t="s">
        <v>523</v>
      </c>
    </row>
    <row r="319" spans="2:64" s="1" customFormat="1" ht="16.5" customHeight="1">
      <c r="B319" s="21"/>
      <c r="C319" s="212" t="s">
        <v>524</v>
      </c>
      <c r="D319" s="212" t="s">
        <v>160</v>
      </c>
      <c r="E319" s="213" t="s">
        <v>525</v>
      </c>
      <c r="F319" s="214" t="s">
        <v>526</v>
      </c>
      <c r="G319" s="215" t="s">
        <v>447</v>
      </c>
      <c r="H319" s="216">
        <v>1</v>
      </c>
      <c r="I319" s="163">
        <v>0</v>
      </c>
      <c r="J319" s="217">
        <f>ROUND(I319*H319,2)</f>
        <v>0</v>
      </c>
      <c r="K319" s="21"/>
      <c r="L319" s="218" t="s">
        <v>3</v>
      </c>
      <c r="M319" s="219" t="s">
        <v>38</v>
      </c>
      <c r="N319" s="220">
        <v>12.398</v>
      </c>
      <c r="O319" s="220">
        <f>N319*H319</f>
        <v>12.398</v>
      </c>
      <c r="P319" s="220">
        <v>0</v>
      </c>
      <c r="Q319" s="220">
        <f>P319*H319</f>
        <v>0</v>
      </c>
      <c r="R319" s="220">
        <v>0</v>
      </c>
      <c r="S319" s="221">
        <f>R319*H319</f>
        <v>0</v>
      </c>
      <c r="AQ319" s="222" t="s">
        <v>265</v>
      </c>
      <c r="AS319" s="222" t="s">
        <v>160</v>
      </c>
      <c r="AT319" s="222" t="s">
        <v>76</v>
      </c>
      <c r="AX319" s="10" t="s">
        <v>157</v>
      </c>
      <c r="BD319" s="223">
        <f>IF(M319="základní",J319,0)</f>
        <v>0</v>
      </c>
      <c r="BE319" s="223">
        <f>IF(M319="snížená",J319,0)</f>
        <v>0</v>
      </c>
      <c r="BF319" s="223">
        <f>IF(M319="zákl. přenesená",J319,0)</f>
        <v>0</v>
      </c>
      <c r="BG319" s="223">
        <f>IF(M319="sníž. přenesená",J319,0)</f>
        <v>0</v>
      </c>
      <c r="BH319" s="223">
        <f>IF(M319="nulová",J319,0)</f>
        <v>0</v>
      </c>
      <c r="BI319" s="10" t="s">
        <v>74</v>
      </c>
      <c r="BJ319" s="223">
        <f>ROUND(I319*H319,2)</f>
        <v>0</v>
      </c>
      <c r="BK319" s="10" t="s">
        <v>265</v>
      </c>
      <c r="BL319" s="222" t="s">
        <v>527</v>
      </c>
    </row>
    <row r="320" spans="2:64" s="1" customFormat="1" ht="16.5" customHeight="1">
      <c r="B320" s="21"/>
      <c r="C320" s="212" t="s">
        <v>528</v>
      </c>
      <c r="D320" s="212" t="s">
        <v>160</v>
      </c>
      <c r="E320" s="213" t="s">
        <v>529</v>
      </c>
      <c r="F320" s="214" t="s">
        <v>530</v>
      </c>
      <c r="G320" s="215" t="s">
        <v>531</v>
      </c>
      <c r="H320" s="163"/>
      <c r="I320" s="163">
        <v>0</v>
      </c>
      <c r="J320" s="217">
        <f>ROUND(I320*H320,2)</f>
        <v>0</v>
      </c>
      <c r="K320" s="21"/>
      <c r="L320" s="218" t="s">
        <v>3</v>
      </c>
      <c r="M320" s="219" t="s">
        <v>38</v>
      </c>
      <c r="N320" s="220">
        <v>0</v>
      </c>
      <c r="O320" s="220">
        <f>N320*H320</f>
        <v>0</v>
      </c>
      <c r="P320" s="220">
        <v>0</v>
      </c>
      <c r="Q320" s="220">
        <f>P320*H320</f>
        <v>0</v>
      </c>
      <c r="R320" s="220">
        <v>0</v>
      </c>
      <c r="S320" s="221">
        <f>R320*H320</f>
        <v>0</v>
      </c>
      <c r="AQ320" s="222" t="s">
        <v>265</v>
      </c>
      <c r="AS320" s="222" t="s">
        <v>160</v>
      </c>
      <c r="AT320" s="222" t="s">
        <v>76</v>
      </c>
      <c r="AX320" s="10" t="s">
        <v>157</v>
      </c>
      <c r="BD320" s="223">
        <f>IF(M320="základní",J320,0)</f>
        <v>0</v>
      </c>
      <c r="BE320" s="223">
        <f>IF(M320="snížená",J320,0)</f>
        <v>0</v>
      </c>
      <c r="BF320" s="223">
        <f>IF(M320="zákl. přenesená",J320,0)</f>
        <v>0</v>
      </c>
      <c r="BG320" s="223">
        <f>IF(M320="sníž. přenesená",J320,0)</f>
        <v>0</v>
      </c>
      <c r="BH320" s="223">
        <f>IF(M320="nulová",J320,0)</f>
        <v>0</v>
      </c>
      <c r="BI320" s="10" t="s">
        <v>74</v>
      </c>
      <c r="BJ320" s="223">
        <f>ROUND(I320*H320,2)</f>
        <v>0</v>
      </c>
      <c r="BK320" s="10" t="s">
        <v>265</v>
      </c>
      <c r="BL320" s="222" t="s">
        <v>532</v>
      </c>
    </row>
    <row r="321" spans="2:64" s="1" customFormat="1">
      <c r="B321" s="21"/>
      <c r="D321" s="243" t="s">
        <v>175</v>
      </c>
      <c r="F321" s="244" t="s">
        <v>533</v>
      </c>
      <c r="K321" s="21"/>
      <c r="L321" s="245"/>
      <c r="S321" s="40"/>
      <c r="AS321" s="10" t="s">
        <v>175</v>
      </c>
      <c r="AT321" s="10" t="s">
        <v>76</v>
      </c>
    </row>
    <row r="322" spans="2:64" s="167" customFormat="1" ht="22.9" customHeight="1">
      <c r="B322" s="201"/>
      <c r="D322" s="202" t="s">
        <v>66</v>
      </c>
      <c r="E322" s="210" t="s">
        <v>534</v>
      </c>
      <c r="F322" s="210" t="s">
        <v>535</v>
      </c>
      <c r="J322" s="211">
        <f>BJ322</f>
        <v>0</v>
      </c>
      <c r="K322" s="201"/>
      <c r="L322" s="205"/>
      <c r="O322" s="206">
        <f>SUM(O323:O348)</f>
        <v>81.574000000000012</v>
      </c>
      <c r="Q322" s="206">
        <f>SUM(Q323:Q348)</f>
        <v>2.2104500000000002</v>
      </c>
      <c r="S322" s="207">
        <f>SUM(S323:S348)</f>
        <v>1.8440000000000001</v>
      </c>
      <c r="AQ322" s="202" t="s">
        <v>76</v>
      </c>
      <c r="AS322" s="208" t="s">
        <v>66</v>
      </c>
      <c r="AT322" s="208" t="s">
        <v>74</v>
      </c>
      <c r="AX322" s="202" t="s">
        <v>157</v>
      </c>
      <c r="BJ322" s="209">
        <f>SUM(BJ323:BJ348)</f>
        <v>0</v>
      </c>
    </row>
    <row r="323" spans="2:64" s="1" customFormat="1" ht="16.5" customHeight="1">
      <c r="B323" s="21"/>
      <c r="C323" s="212" t="s">
        <v>536</v>
      </c>
      <c r="D323" s="212" t="s">
        <v>160</v>
      </c>
      <c r="E323" s="213" t="s">
        <v>537</v>
      </c>
      <c r="F323" s="214" t="s">
        <v>538</v>
      </c>
      <c r="G323" s="215" t="s">
        <v>163</v>
      </c>
      <c r="H323" s="216">
        <v>12</v>
      </c>
      <c r="I323" s="163">
        <v>0</v>
      </c>
      <c r="J323" s="217">
        <f>ROUND(I323*H323,2)</f>
        <v>0</v>
      </c>
      <c r="K323" s="21"/>
      <c r="L323" s="218" t="s">
        <v>3</v>
      </c>
      <c r="M323" s="219" t="s">
        <v>38</v>
      </c>
      <c r="N323" s="220">
        <v>0.26800000000000002</v>
      </c>
      <c r="O323" s="220">
        <f>N323*H323</f>
        <v>3.2160000000000002</v>
      </c>
      <c r="P323" s="220">
        <v>0</v>
      </c>
      <c r="Q323" s="220">
        <f>P323*H323</f>
        <v>0</v>
      </c>
      <c r="R323" s="220">
        <v>7.0000000000000001E-3</v>
      </c>
      <c r="S323" s="221">
        <f>R323*H323</f>
        <v>8.4000000000000005E-2</v>
      </c>
      <c r="AQ323" s="222" t="s">
        <v>265</v>
      </c>
      <c r="AS323" s="222" t="s">
        <v>160</v>
      </c>
      <c r="AT323" s="222" t="s">
        <v>76</v>
      </c>
      <c r="AX323" s="10" t="s">
        <v>157</v>
      </c>
      <c r="BD323" s="223">
        <f>IF(M323="základní",J323,0)</f>
        <v>0</v>
      </c>
      <c r="BE323" s="223">
        <f>IF(M323="snížená",J323,0)</f>
        <v>0</v>
      </c>
      <c r="BF323" s="223">
        <f>IF(M323="zákl. přenesená",J323,0)</f>
        <v>0</v>
      </c>
      <c r="BG323" s="223">
        <f>IF(M323="sníž. přenesená",J323,0)</f>
        <v>0</v>
      </c>
      <c r="BH323" s="223">
        <f>IF(M323="nulová",J323,0)</f>
        <v>0</v>
      </c>
      <c r="BI323" s="10" t="s">
        <v>74</v>
      </c>
      <c r="BJ323" s="223">
        <f>ROUND(I323*H323,2)</f>
        <v>0</v>
      </c>
      <c r="BK323" s="10" t="s">
        <v>265</v>
      </c>
      <c r="BL323" s="222" t="s">
        <v>539</v>
      </c>
    </row>
    <row r="324" spans="2:64" s="1" customFormat="1">
      <c r="B324" s="21"/>
      <c r="D324" s="243" t="s">
        <v>175</v>
      </c>
      <c r="F324" s="244" t="s">
        <v>540</v>
      </c>
      <c r="K324" s="21"/>
      <c r="L324" s="245"/>
      <c r="S324" s="40"/>
      <c r="AS324" s="10" t="s">
        <v>175</v>
      </c>
      <c r="AT324" s="10" t="s">
        <v>76</v>
      </c>
    </row>
    <row r="325" spans="2:64" s="164" customFormat="1">
      <c r="B325" s="224"/>
      <c r="D325" s="225" t="s">
        <v>166</v>
      </c>
      <c r="E325" s="226" t="s">
        <v>3</v>
      </c>
      <c r="F325" s="227" t="s">
        <v>541</v>
      </c>
      <c r="H325" s="226" t="s">
        <v>3</v>
      </c>
      <c r="K325" s="224"/>
      <c r="L325" s="228"/>
      <c r="S325" s="229"/>
      <c r="AS325" s="226" t="s">
        <v>166</v>
      </c>
      <c r="AT325" s="226" t="s">
        <v>76</v>
      </c>
      <c r="AU325" s="164" t="s">
        <v>74</v>
      </c>
      <c r="AV325" s="164" t="s">
        <v>27</v>
      </c>
      <c r="AW325" s="164" t="s">
        <v>67</v>
      </c>
      <c r="AX325" s="226" t="s">
        <v>157</v>
      </c>
    </row>
    <row r="326" spans="2:64" s="165" customFormat="1">
      <c r="B326" s="230"/>
      <c r="D326" s="225" t="s">
        <v>166</v>
      </c>
      <c r="E326" s="231" t="s">
        <v>3</v>
      </c>
      <c r="F326" s="232" t="s">
        <v>1086</v>
      </c>
      <c r="H326" s="233">
        <v>12</v>
      </c>
      <c r="K326" s="230"/>
      <c r="L326" s="234"/>
      <c r="S326" s="235"/>
      <c r="AS326" s="231" t="s">
        <v>166</v>
      </c>
      <c r="AT326" s="231" t="s">
        <v>76</v>
      </c>
      <c r="AU326" s="165" t="s">
        <v>76</v>
      </c>
      <c r="AV326" s="165" t="s">
        <v>27</v>
      </c>
      <c r="AW326" s="165" t="s">
        <v>74</v>
      </c>
      <c r="AX326" s="231" t="s">
        <v>157</v>
      </c>
    </row>
    <row r="327" spans="2:64" s="1" customFormat="1" ht="16.5" customHeight="1">
      <c r="B327" s="21"/>
      <c r="C327" s="212" t="s">
        <v>542</v>
      </c>
      <c r="D327" s="212" t="s">
        <v>160</v>
      </c>
      <c r="E327" s="213" t="s">
        <v>543</v>
      </c>
      <c r="F327" s="214" t="s">
        <v>544</v>
      </c>
      <c r="G327" s="215" t="s">
        <v>163</v>
      </c>
      <c r="H327" s="216">
        <v>714.8</v>
      </c>
      <c r="I327" s="163">
        <v>0</v>
      </c>
      <c r="J327" s="217">
        <f>ROUND(I327*H327,2)</f>
        <v>0</v>
      </c>
      <c r="K327" s="21"/>
      <c r="L327" s="218" t="s">
        <v>3</v>
      </c>
      <c r="M327" s="219" t="s">
        <v>38</v>
      </c>
      <c r="N327" s="220">
        <v>8.5000000000000006E-2</v>
      </c>
      <c r="O327" s="220">
        <f>N327*H327</f>
        <v>60.758000000000003</v>
      </c>
      <c r="P327" s="220">
        <v>0</v>
      </c>
      <c r="Q327" s="220">
        <f>P327*H327</f>
        <v>0</v>
      </c>
      <c r="R327" s="220">
        <v>0</v>
      </c>
      <c r="S327" s="221">
        <f>R327*H327</f>
        <v>0</v>
      </c>
      <c r="AQ327" s="222" t="s">
        <v>265</v>
      </c>
      <c r="AS327" s="222" t="s">
        <v>160</v>
      </c>
      <c r="AT327" s="222" t="s">
        <v>76</v>
      </c>
      <c r="AX327" s="10" t="s">
        <v>157</v>
      </c>
      <c r="BD327" s="223">
        <f>IF(M327="základní",J327,0)</f>
        <v>0</v>
      </c>
      <c r="BE327" s="223">
        <f>IF(M327="snížená",J327,0)</f>
        <v>0</v>
      </c>
      <c r="BF327" s="223">
        <f>IF(M327="zákl. přenesená",J327,0)</f>
        <v>0</v>
      </c>
      <c r="BG327" s="223">
        <f>IF(M327="sníž. přenesená",J327,0)</f>
        <v>0</v>
      </c>
      <c r="BH327" s="223">
        <f>IF(M327="nulová",J327,0)</f>
        <v>0</v>
      </c>
      <c r="BI327" s="10" t="s">
        <v>74</v>
      </c>
      <c r="BJ327" s="223">
        <f>ROUND(I327*H327,2)</f>
        <v>0</v>
      </c>
      <c r="BK327" s="10" t="s">
        <v>265</v>
      </c>
      <c r="BL327" s="222" t="s">
        <v>545</v>
      </c>
    </row>
    <row r="328" spans="2:64" s="1" customFormat="1">
      <c r="B328" s="21"/>
      <c r="D328" s="243" t="s">
        <v>175</v>
      </c>
      <c r="F328" s="244" t="s">
        <v>546</v>
      </c>
      <c r="K328" s="21"/>
      <c r="L328" s="245"/>
      <c r="S328" s="40"/>
      <c r="AS328" s="10" t="s">
        <v>175</v>
      </c>
      <c r="AT328" s="10" t="s">
        <v>76</v>
      </c>
    </row>
    <row r="329" spans="2:64" s="164" customFormat="1">
      <c r="B329" s="224"/>
      <c r="D329" s="225" t="s">
        <v>166</v>
      </c>
      <c r="E329" s="226" t="s">
        <v>3</v>
      </c>
      <c r="F329" s="227" t="s">
        <v>482</v>
      </c>
      <c r="H329" s="226" t="s">
        <v>3</v>
      </c>
      <c r="K329" s="224"/>
      <c r="L329" s="228"/>
      <c r="S329" s="229"/>
      <c r="AS329" s="226" t="s">
        <v>166</v>
      </c>
      <c r="AT329" s="226" t="s">
        <v>76</v>
      </c>
      <c r="AU329" s="164" t="s">
        <v>74</v>
      </c>
      <c r="AV329" s="164" t="s">
        <v>27</v>
      </c>
      <c r="AW329" s="164" t="s">
        <v>67</v>
      </c>
      <c r="AX329" s="226" t="s">
        <v>157</v>
      </c>
    </row>
    <row r="330" spans="2:64" s="165" customFormat="1">
      <c r="B330" s="230"/>
      <c r="D330" s="225" t="s">
        <v>166</v>
      </c>
      <c r="E330" s="231" t="s">
        <v>3</v>
      </c>
      <c r="F330" s="232" t="s">
        <v>1087</v>
      </c>
      <c r="H330" s="233">
        <v>704</v>
      </c>
      <c r="K330" s="230"/>
      <c r="L330" s="234"/>
      <c r="S330" s="235"/>
      <c r="AS330" s="231" t="s">
        <v>166</v>
      </c>
      <c r="AT330" s="231" t="s">
        <v>76</v>
      </c>
      <c r="AU330" s="165" t="s">
        <v>76</v>
      </c>
      <c r="AV330" s="165" t="s">
        <v>27</v>
      </c>
      <c r="AW330" s="165" t="s">
        <v>67</v>
      </c>
      <c r="AX330" s="231" t="s">
        <v>157</v>
      </c>
    </row>
    <row r="331" spans="2:64" s="165" customFormat="1">
      <c r="B331" s="230"/>
      <c r="D331" s="225" t="s">
        <v>166</v>
      </c>
      <c r="E331" s="231" t="s">
        <v>3</v>
      </c>
      <c r="F331" s="232" t="s">
        <v>547</v>
      </c>
      <c r="H331" s="233">
        <v>10.8</v>
      </c>
      <c r="K331" s="230"/>
      <c r="L331" s="234"/>
      <c r="S331" s="235"/>
      <c r="AS331" s="231" t="s">
        <v>166</v>
      </c>
      <c r="AT331" s="231" t="s">
        <v>76</v>
      </c>
      <c r="AU331" s="165" t="s">
        <v>76</v>
      </c>
      <c r="AV331" s="165" t="s">
        <v>27</v>
      </c>
      <c r="AW331" s="165" t="s">
        <v>67</v>
      </c>
      <c r="AX331" s="231" t="s">
        <v>157</v>
      </c>
    </row>
    <row r="332" spans="2:64" s="166" customFormat="1">
      <c r="B332" s="236"/>
      <c r="D332" s="225" t="s">
        <v>166</v>
      </c>
      <c r="E332" s="237" t="s">
        <v>3</v>
      </c>
      <c r="F332" s="238" t="s">
        <v>171</v>
      </c>
      <c r="H332" s="239">
        <f>SUM(H330:H331)</f>
        <v>714.8</v>
      </c>
      <c r="K332" s="236"/>
      <c r="L332" s="240"/>
      <c r="S332" s="241"/>
      <c r="AS332" s="237" t="s">
        <v>166</v>
      </c>
      <c r="AT332" s="237" t="s">
        <v>76</v>
      </c>
      <c r="AU332" s="166" t="s">
        <v>164</v>
      </c>
      <c r="AV332" s="166" t="s">
        <v>27</v>
      </c>
      <c r="AW332" s="166" t="s">
        <v>74</v>
      </c>
      <c r="AX332" s="237" t="s">
        <v>157</v>
      </c>
    </row>
    <row r="333" spans="2:64" s="1" customFormat="1" ht="16.5" customHeight="1">
      <c r="B333" s="21"/>
      <c r="C333" s="252" t="s">
        <v>548</v>
      </c>
      <c r="D333" s="252" t="s">
        <v>438</v>
      </c>
      <c r="E333" s="253" t="s">
        <v>549</v>
      </c>
      <c r="F333" s="254" t="s">
        <v>550</v>
      </c>
      <c r="G333" s="255" t="s">
        <v>551</v>
      </c>
      <c r="H333" s="261">
        <v>2.2799999999999998</v>
      </c>
      <c r="I333" s="169">
        <v>0</v>
      </c>
      <c r="J333" s="257">
        <f>ROUND(I333*H333,2)</f>
        <v>0</v>
      </c>
      <c r="K333" s="258"/>
      <c r="L333" s="259" t="s">
        <v>3</v>
      </c>
      <c r="M333" s="260" t="s">
        <v>38</v>
      </c>
      <c r="N333" s="220">
        <v>0</v>
      </c>
      <c r="O333" s="220">
        <f>N333*H333</f>
        <v>0</v>
      </c>
      <c r="P333" s="220">
        <v>0.55000000000000004</v>
      </c>
      <c r="Q333" s="220">
        <f>P333*H333</f>
        <v>1.254</v>
      </c>
      <c r="R333" s="220">
        <v>0</v>
      </c>
      <c r="S333" s="221">
        <f>R333*H333</f>
        <v>0</v>
      </c>
      <c r="AQ333" s="222" t="s">
        <v>361</v>
      </c>
      <c r="AS333" s="222" t="s">
        <v>438</v>
      </c>
      <c r="AT333" s="222" t="s">
        <v>76</v>
      </c>
      <c r="AX333" s="10" t="s">
        <v>157</v>
      </c>
      <c r="BD333" s="223">
        <f>IF(M333="základní",J333,0)</f>
        <v>0</v>
      </c>
      <c r="BE333" s="223">
        <f>IF(M333="snížená",J333,0)</f>
        <v>0</v>
      </c>
      <c r="BF333" s="223">
        <f>IF(M333="zákl. přenesená",J333,0)</f>
        <v>0</v>
      </c>
      <c r="BG333" s="223">
        <f>IF(M333="sníž. přenesená",J333,0)</f>
        <v>0</v>
      </c>
      <c r="BH333" s="223">
        <f>IF(M333="nulová",J333,0)</f>
        <v>0</v>
      </c>
      <c r="BI333" s="10" t="s">
        <v>74</v>
      </c>
      <c r="BJ333" s="223">
        <f>ROUND(I333*H333,2)</f>
        <v>0</v>
      </c>
      <c r="BK333" s="10" t="s">
        <v>265</v>
      </c>
      <c r="BL333" s="222" t="s">
        <v>552</v>
      </c>
    </row>
    <row r="334" spans="2:64" s="164" customFormat="1">
      <c r="B334" s="224"/>
      <c r="D334" s="225" t="s">
        <v>166</v>
      </c>
      <c r="E334" s="226" t="s">
        <v>3</v>
      </c>
      <c r="F334" s="227" t="s">
        <v>553</v>
      </c>
      <c r="H334" s="226" t="s">
        <v>3</v>
      </c>
      <c r="K334" s="224"/>
      <c r="L334" s="228"/>
      <c r="S334" s="229"/>
      <c r="AS334" s="226" t="s">
        <v>166</v>
      </c>
      <c r="AT334" s="226" t="s">
        <v>76</v>
      </c>
      <c r="AU334" s="164" t="s">
        <v>74</v>
      </c>
      <c r="AV334" s="164" t="s">
        <v>27</v>
      </c>
      <c r="AW334" s="164" t="s">
        <v>67</v>
      </c>
      <c r="AX334" s="226" t="s">
        <v>157</v>
      </c>
    </row>
    <row r="335" spans="2:64" s="165" customFormat="1">
      <c r="B335" s="230"/>
      <c r="D335" s="225" t="s">
        <v>166</v>
      </c>
      <c r="E335" s="231" t="s">
        <v>3</v>
      </c>
      <c r="F335" s="232" t="s">
        <v>554</v>
      </c>
      <c r="H335" s="233">
        <v>2.2799999999999998</v>
      </c>
      <c r="K335" s="230"/>
      <c r="L335" s="234"/>
      <c r="S335" s="235"/>
      <c r="AS335" s="231" t="s">
        <v>166</v>
      </c>
      <c r="AT335" s="231" t="s">
        <v>76</v>
      </c>
      <c r="AU335" s="165" t="s">
        <v>76</v>
      </c>
      <c r="AV335" s="165" t="s">
        <v>27</v>
      </c>
      <c r="AW335" s="165" t="s">
        <v>74</v>
      </c>
      <c r="AX335" s="231" t="s">
        <v>157</v>
      </c>
    </row>
    <row r="336" spans="2:64" s="1" customFormat="1" ht="16.5" customHeight="1">
      <c r="B336" s="21"/>
      <c r="C336" s="252" t="s">
        <v>555</v>
      </c>
      <c r="D336" s="252" t="s">
        <v>438</v>
      </c>
      <c r="E336" s="253" t="s">
        <v>556</v>
      </c>
      <c r="F336" s="254" t="s">
        <v>557</v>
      </c>
      <c r="G336" s="255" t="s">
        <v>551</v>
      </c>
      <c r="H336" s="261">
        <v>1.48</v>
      </c>
      <c r="I336" s="169">
        <v>0</v>
      </c>
      <c r="J336" s="257">
        <f>ROUND(I336*H336,2)</f>
        <v>0</v>
      </c>
      <c r="K336" s="258"/>
      <c r="L336" s="259" t="s">
        <v>3</v>
      </c>
      <c r="M336" s="260" t="s">
        <v>38</v>
      </c>
      <c r="N336" s="220">
        <v>0</v>
      </c>
      <c r="O336" s="220">
        <f>N336*H336</f>
        <v>0</v>
      </c>
      <c r="P336" s="220">
        <v>0.55000000000000004</v>
      </c>
      <c r="Q336" s="220">
        <f>P336*H336</f>
        <v>0.81400000000000006</v>
      </c>
      <c r="R336" s="220">
        <v>0</v>
      </c>
      <c r="S336" s="221">
        <f>R336*H336</f>
        <v>0</v>
      </c>
      <c r="AQ336" s="222" t="s">
        <v>361</v>
      </c>
      <c r="AS336" s="222" t="s">
        <v>438</v>
      </c>
      <c r="AT336" s="222" t="s">
        <v>76</v>
      </c>
      <c r="AX336" s="10" t="s">
        <v>157</v>
      </c>
      <c r="BD336" s="223">
        <f>IF(M336="základní",J336,0)</f>
        <v>0</v>
      </c>
      <c r="BE336" s="223">
        <f>IF(M336="snížená",J336,0)</f>
        <v>0</v>
      </c>
      <c r="BF336" s="223">
        <f>IF(M336="zákl. přenesená",J336,0)</f>
        <v>0</v>
      </c>
      <c r="BG336" s="223">
        <f>IF(M336="sníž. přenesená",J336,0)</f>
        <v>0</v>
      </c>
      <c r="BH336" s="223">
        <f>IF(M336="nulová",J336,0)</f>
        <v>0</v>
      </c>
      <c r="BI336" s="10" t="s">
        <v>74</v>
      </c>
      <c r="BJ336" s="223">
        <f>ROUND(I336*H336,2)</f>
        <v>0</v>
      </c>
      <c r="BK336" s="10" t="s">
        <v>265</v>
      </c>
      <c r="BL336" s="222" t="s">
        <v>558</v>
      </c>
    </row>
    <row r="337" spans="2:64" s="164" customFormat="1">
      <c r="B337" s="224"/>
      <c r="D337" s="225" t="s">
        <v>166</v>
      </c>
      <c r="E337" s="226" t="s">
        <v>3</v>
      </c>
      <c r="F337" s="227" t="s">
        <v>553</v>
      </c>
      <c r="H337" s="226" t="s">
        <v>3</v>
      </c>
      <c r="K337" s="224"/>
      <c r="L337" s="228"/>
      <c r="S337" s="229"/>
      <c r="AS337" s="226" t="s">
        <v>166</v>
      </c>
      <c r="AT337" s="226" t="s">
        <v>76</v>
      </c>
      <c r="AU337" s="164" t="s">
        <v>74</v>
      </c>
      <c r="AV337" s="164" t="s">
        <v>27</v>
      </c>
      <c r="AW337" s="164" t="s">
        <v>67</v>
      </c>
      <c r="AX337" s="226" t="s">
        <v>157</v>
      </c>
    </row>
    <row r="338" spans="2:64" s="165" customFormat="1">
      <c r="B338" s="230"/>
      <c r="D338" s="225" t="s">
        <v>166</v>
      </c>
      <c r="E338" s="231" t="s">
        <v>3</v>
      </c>
      <c r="F338" s="232" t="s">
        <v>559</v>
      </c>
      <c r="H338" s="233">
        <v>0.08</v>
      </c>
      <c r="K338" s="230"/>
      <c r="L338" s="234"/>
      <c r="S338" s="235"/>
      <c r="AS338" s="231" t="s">
        <v>166</v>
      </c>
      <c r="AT338" s="231" t="s">
        <v>76</v>
      </c>
      <c r="AU338" s="165" t="s">
        <v>76</v>
      </c>
      <c r="AV338" s="165" t="s">
        <v>27</v>
      </c>
      <c r="AW338" s="165" t="s">
        <v>67</v>
      </c>
      <c r="AX338" s="231" t="s">
        <v>157</v>
      </c>
    </row>
    <row r="339" spans="2:64" s="165" customFormat="1">
      <c r="B339" s="230"/>
      <c r="D339" s="225" t="s">
        <v>166</v>
      </c>
      <c r="E339" s="231" t="s">
        <v>3</v>
      </c>
      <c r="F339" s="232" t="s">
        <v>560</v>
      </c>
      <c r="H339" s="233">
        <v>1.4</v>
      </c>
      <c r="K339" s="230"/>
      <c r="L339" s="234"/>
      <c r="S339" s="235"/>
      <c r="AS339" s="231" t="s">
        <v>166</v>
      </c>
      <c r="AT339" s="231" t="s">
        <v>76</v>
      </c>
      <c r="AU339" s="165" t="s">
        <v>76</v>
      </c>
      <c r="AV339" s="165" t="s">
        <v>27</v>
      </c>
      <c r="AW339" s="165" t="s">
        <v>67</v>
      </c>
      <c r="AX339" s="231" t="s">
        <v>157</v>
      </c>
    </row>
    <row r="340" spans="2:64" s="166" customFormat="1">
      <c r="B340" s="236"/>
      <c r="D340" s="225" t="s">
        <v>166</v>
      </c>
      <c r="E340" s="237" t="s">
        <v>3</v>
      </c>
      <c r="F340" s="238" t="s">
        <v>171</v>
      </c>
      <c r="H340" s="239">
        <v>1.48</v>
      </c>
      <c r="K340" s="236"/>
      <c r="L340" s="240"/>
      <c r="S340" s="241"/>
      <c r="AS340" s="237" t="s">
        <v>166</v>
      </c>
      <c r="AT340" s="237" t="s">
        <v>76</v>
      </c>
      <c r="AU340" s="166" t="s">
        <v>164</v>
      </c>
      <c r="AV340" s="166" t="s">
        <v>27</v>
      </c>
      <c r="AW340" s="166" t="s">
        <v>74</v>
      </c>
      <c r="AX340" s="237" t="s">
        <v>157</v>
      </c>
    </row>
    <row r="341" spans="2:64" s="1" customFormat="1" ht="16.5" customHeight="1">
      <c r="B341" s="21"/>
      <c r="C341" s="252" t="s">
        <v>561</v>
      </c>
      <c r="D341" s="252" t="s">
        <v>438</v>
      </c>
      <c r="E341" s="253" t="s">
        <v>562</v>
      </c>
      <c r="F341" s="254" t="s">
        <v>563</v>
      </c>
      <c r="G341" s="255" t="s">
        <v>551</v>
      </c>
      <c r="H341" s="261">
        <v>0.25900000000000001</v>
      </c>
      <c r="I341" s="169">
        <v>0</v>
      </c>
      <c r="J341" s="257">
        <f>ROUND(I341*H341,2)</f>
        <v>0</v>
      </c>
      <c r="K341" s="258"/>
      <c r="L341" s="259" t="s">
        <v>3</v>
      </c>
      <c r="M341" s="260" t="s">
        <v>38</v>
      </c>
      <c r="N341" s="220">
        <v>0</v>
      </c>
      <c r="O341" s="220">
        <f>N341*H341</f>
        <v>0</v>
      </c>
      <c r="P341" s="220">
        <v>0.55000000000000004</v>
      </c>
      <c r="Q341" s="220">
        <f>P341*H341</f>
        <v>0.14245000000000002</v>
      </c>
      <c r="R341" s="220">
        <v>0</v>
      </c>
      <c r="S341" s="221">
        <f>R341*H341</f>
        <v>0</v>
      </c>
      <c r="AQ341" s="222" t="s">
        <v>361</v>
      </c>
      <c r="AS341" s="222" t="s">
        <v>438</v>
      </c>
      <c r="AT341" s="222" t="s">
        <v>76</v>
      </c>
      <c r="AX341" s="10" t="s">
        <v>157</v>
      </c>
      <c r="BD341" s="223">
        <f>IF(M341="základní",J341,0)</f>
        <v>0</v>
      </c>
      <c r="BE341" s="223">
        <f>IF(M341="snížená",J341,0)</f>
        <v>0</v>
      </c>
      <c r="BF341" s="223">
        <f>IF(M341="zákl. přenesená",J341,0)</f>
        <v>0</v>
      </c>
      <c r="BG341" s="223">
        <f>IF(M341="sníž. přenesená",J341,0)</f>
        <v>0</v>
      </c>
      <c r="BH341" s="223">
        <f>IF(M341="nulová",J341,0)</f>
        <v>0</v>
      </c>
      <c r="BI341" s="10" t="s">
        <v>74</v>
      </c>
      <c r="BJ341" s="223">
        <f>ROUND(I341*H341,2)</f>
        <v>0</v>
      </c>
      <c r="BK341" s="10" t="s">
        <v>265</v>
      </c>
      <c r="BL341" s="222" t="s">
        <v>564</v>
      </c>
    </row>
    <row r="342" spans="2:64" s="164" customFormat="1">
      <c r="B342" s="224"/>
      <c r="D342" s="225" t="s">
        <v>166</v>
      </c>
      <c r="E342" s="226" t="s">
        <v>3</v>
      </c>
      <c r="F342" s="227" t="s">
        <v>553</v>
      </c>
      <c r="H342" s="226" t="s">
        <v>3</v>
      </c>
      <c r="K342" s="224"/>
      <c r="L342" s="228"/>
      <c r="S342" s="229"/>
      <c r="AS342" s="226" t="s">
        <v>166</v>
      </c>
      <c r="AT342" s="226" t="s">
        <v>76</v>
      </c>
      <c r="AU342" s="164" t="s">
        <v>74</v>
      </c>
      <c r="AV342" s="164" t="s">
        <v>27</v>
      </c>
      <c r="AW342" s="164" t="s">
        <v>67</v>
      </c>
      <c r="AX342" s="226" t="s">
        <v>157</v>
      </c>
    </row>
    <row r="343" spans="2:64" s="165" customFormat="1">
      <c r="B343" s="230"/>
      <c r="D343" s="225" t="s">
        <v>166</v>
      </c>
      <c r="E343" s="231" t="s">
        <v>3</v>
      </c>
      <c r="F343" s="232" t="s">
        <v>565</v>
      </c>
      <c r="H343" s="233">
        <v>0.25900000000000001</v>
      </c>
      <c r="K343" s="230"/>
      <c r="L343" s="234"/>
      <c r="S343" s="235"/>
      <c r="AS343" s="231" t="s">
        <v>166</v>
      </c>
      <c r="AT343" s="231" t="s">
        <v>76</v>
      </c>
      <c r="AU343" s="165" t="s">
        <v>76</v>
      </c>
      <c r="AV343" s="165" t="s">
        <v>27</v>
      </c>
      <c r="AW343" s="165" t="s">
        <v>74</v>
      </c>
      <c r="AX343" s="231" t="s">
        <v>157</v>
      </c>
    </row>
    <row r="344" spans="2:64" s="1" customFormat="1" ht="16.5" customHeight="1">
      <c r="B344" s="21"/>
      <c r="C344" s="212" t="s">
        <v>566</v>
      </c>
      <c r="D344" s="212" t="s">
        <v>160</v>
      </c>
      <c r="E344" s="213" t="s">
        <v>567</v>
      </c>
      <c r="F344" s="214" t="s">
        <v>568</v>
      </c>
      <c r="G344" s="215" t="s">
        <v>163</v>
      </c>
      <c r="H344" s="216">
        <v>352</v>
      </c>
      <c r="I344" s="163">
        <v>0</v>
      </c>
      <c r="J344" s="217">
        <f>ROUND(I344*H344,2)</f>
        <v>0</v>
      </c>
      <c r="K344" s="21"/>
      <c r="L344" s="218" t="s">
        <v>3</v>
      </c>
      <c r="M344" s="219" t="s">
        <v>38</v>
      </c>
      <c r="N344" s="220">
        <v>0.05</v>
      </c>
      <c r="O344" s="220">
        <f>N344*H344</f>
        <v>17.600000000000001</v>
      </c>
      <c r="P344" s="220">
        <v>0</v>
      </c>
      <c r="Q344" s="220">
        <f>P344*H344</f>
        <v>0</v>
      </c>
      <c r="R344" s="220">
        <v>5.0000000000000001E-3</v>
      </c>
      <c r="S344" s="221">
        <f>R344*H344</f>
        <v>1.76</v>
      </c>
      <c r="AQ344" s="222" t="s">
        <v>265</v>
      </c>
      <c r="AS344" s="222" t="s">
        <v>160</v>
      </c>
      <c r="AT344" s="222" t="s">
        <v>76</v>
      </c>
      <c r="AX344" s="10" t="s">
        <v>157</v>
      </c>
      <c r="BD344" s="223">
        <f>IF(M344="základní",J344,0)</f>
        <v>0</v>
      </c>
      <c r="BE344" s="223">
        <f>IF(M344="snížená",J344,0)</f>
        <v>0</v>
      </c>
      <c r="BF344" s="223">
        <f>IF(M344="zákl. přenesená",J344,0)</f>
        <v>0</v>
      </c>
      <c r="BG344" s="223">
        <f>IF(M344="sníž. přenesená",J344,0)</f>
        <v>0</v>
      </c>
      <c r="BH344" s="223">
        <f>IF(M344="nulová",J344,0)</f>
        <v>0</v>
      </c>
      <c r="BI344" s="10" t="s">
        <v>74</v>
      </c>
      <c r="BJ344" s="223">
        <f>ROUND(I344*H344,2)</f>
        <v>0</v>
      </c>
      <c r="BK344" s="10" t="s">
        <v>265</v>
      </c>
      <c r="BL344" s="222" t="s">
        <v>569</v>
      </c>
    </row>
    <row r="345" spans="2:64" s="1" customFormat="1">
      <c r="B345" s="21"/>
      <c r="D345" s="243" t="s">
        <v>175</v>
      </c>
      <c r="F345" s="244" t="s">
        <v>570</v>
      </c>
      <c r="K345" s="21"/>
      <c r="L345" s="245"/>
      <c r="S345" s="40"/>
      <c r="AS345" s="10" t="s">
        <v>175</v>
      </c>
      <c r="AT345" s="10" t="s">
        <v>76</v>
      </c>
    </row>
    <row r="346" spans="2:64" s="165" customFormat="1">
      <c r="B346" s="230"/>
      <c r="D346" s="225" t="s">
        <v>166</v>
      </c>
      <c r="E346" s="231" t="s">
        <v>3</v>
      </c>
      <c r="F346" s="232" t="s">
        <v>102</v>
      </c>
      <c r="H346" s="233">
        <v>352</v>
      </c>
      <c r="K346" s="230"/>
      <c r="L346" s="234"/>
      <c r="S346" s="235"/>
      <c r="AS346" s="231" t="s">
        <v>166</v>
      </c>
      <c r="AT346" s="231" t="s">
        <v>76</v>
      </c>
      <c r="AU346" s="165" t="s">
        <v>76</v>
      </c>
      <c r="AV346" s="165" t="s">
        <v>27</v>
      </c>
      <c r="AW346" s="165" t="s">
        <v>74</v>
      </c>
      <c r="AX346" s="231" t="s">
        <v>157</v>
      </c>
    </row>
    <row r="347" spans="2:64" s="1" customFormat="1" ht="16.5" customHeight="1">
      <c r="B347" s="21"/>
      <c r="C347" s="212" t="s">
        <v>571</v>
      </c>
      <c r="D347" s="212" t="s">
        <v>160</v>
      </c>
      <c r="E347" s="213" t="s">
        <v>572</v>
      </c>
      <c r="F347" s="214" t="s">
        <v>573</v>
      </c>
      <c r="G347" s="215" t="s">
        <v>531</v>
      </c>
      <c r="H347" s="163"/>
      <c r="I347" s="163">
        <v>0</v>
      </c>
      <c r="J347" s="217">
        <f>ROUND(I347*H347,2)</f>
        <v>0</v>
      </c>
      <c r="K347" s="21"/>
      <c r="L347" s="218" t="s">
        <v>3</v>
      </c>
      <c r="M347" s="219" t="s">
        <v>38</v>
      </c>
      <c r="N347" s="220">
        <v>0</v>
      </c>
      <c r="O347" s="220">
        <f>N347*H347</f>
        <v>0</v>
      </c>
      <c r="P347" s="220">
        <v>0</v>
      </c>
      <c r="Q347" s="220">
        <f>P347*H347</f>
        <v>0</v>
      </c>
      <c r="R347" s="220">
        <v>0</v>
      </c>
      <c r="S347" s="221">
        <f>R347*H347</f>
        <v>0</v>
      </c>
      <c r="AQ347" s="222" t="s">
        <v>265</v>
      </c>
      <c r="AS347" s="222" t="s">
        <v>160</v>
      </c>
      <c r="AT347" s="222" t="s">
        <v>76</v>
      </c>
      <c r="AX347" s="10" t="s">
        <v>157</v>
      </c>
      <c r="BD347" s="223">
        <f>IF(M347="základní",J347,0)</f>
        <v>0</v>
      </c>
      <c r="BE347" s="223">
        <f>IF(M347="snížená",J347,0)</f>
        <v>0</v>
      </c>
      <c r="BF347" s="223">
        <f>IF(M347="zákl. přenesená",J347,0)</f>
        <v>0</v>
      </c>
      <c r="BG347" s="223">
        <f>IF(M347="sníž. přenesená",J347,0)</f>
        <v>0</v>
      </c>
      <c r="BH347" s="223">
        <f>IF(M347="nulová",J347,0)</f>
        <v>0</v>
      </c>
      <c r="BI347" s="10" t="s">
        <v>74</v>
      </c>
      <c r="BJ347" s="223">
        <f>ROUND(I347*H347,2)</f>
        <v>0</v>
      </c>
      <c r="BK347" s="10" t="s">
        <v>265</v>
      </c>
      <c r="BL347" s="222" t="s">
        <v>574</v>
      </c>
    </row>
    <row r="348" spans="2:64" s="1" customFormat="1">
      <c r="B348" s="21"/>
      <c r="D348" s="243" t="s">
        <v>175</v>
      </c>
      <c r="F348" s="244" t="s">
        <v>575</v>
      </c>
      <c r="K348" s="21"/>
      <c r="L348" s="245"/>
      <c r="S348" s="40"/>
      <c r="AS348" s="10" t="s">
        <v>175</v>
      </c>
      <c r="AT348" s="10" t="s">
        <v>76</v>
      </c>
    </row>
    <row r="349" spans="2:64" s="167" customFormat="1" ht="22.9" customHeight="1">
      <c r="B349" s="201"/>
      <c r="D349" s="202" t="s">
        <v>66</v>
      </c>
      <c r="E349" s="210" t="s">
        <v>576</v>
      </c>
      <c r="F349" s="210" t="s">
        <v>577</v>
      </c>
      <c r="J349" s="211">
        <f>BJ349</f>
        <v>0</v>
      </c>
      <c r="K349" s="201"/>
      <c r="L349" s="205"/>
      <c r="O349" s="206">
        <f>SUM(O350:O454)</f>
        <v>763.64374300000009</v>
      </c>
      <c r="Q349" s="206">
        <f>SUM(Q350:Q454)</f>
        <v>4.2951552900000003</v>
      </c>
      <c r="S349" s="207">
        <f>SUM(S350:S454)</f>
        <v>2.4676300000000002</v>
      </c>
      <c r="AQ349" s="202" t="s">
        <v>76</v>
      </c>
      <c r="AS349" s="208" t="s">
        <v>66</v>
      </c>
      <c r="AT349" s="208" t="s">
        <v>74</v>
      </c>
      <c r="AX349" s="202" t="s">
        <v>157</v>
      </c>
      <c r="BJ349" s="209">
        <f>SUM(BJ350:BJ454)</f>
        <v>0</v>
      </c>
    </row>
    <row r="350" spans="2:64" s="1" customFormat="1" ht="16.5" customHeight="1">
      <c r="B350" s="21"/>
      <c r="C350" s="212" t="s">
        <v>578</v>
      </c>
      <c r="D350" s="212" t="s">
        <v>160</v>
      </c>
      <c r="E350" s="213" t="s">
        <v>579</v>
      </c>
      <c r="F350" s="214" t="s">
        <v>580</v>
      </c>
      <c r="G350" s="215" t="s">
        <v>297</v>
      </c>
      <c r="H350" s="216">
        <v>134</v>
      </c>
      <c r="I350" s="163">
        <v>0</v>
      </c>
      <c r="J350" s="217">
        <f>ROUND(I350*H350,2)</f>
        <v>0</v>
      </c>
      <c r="K350" s="21"/>
      <c r="L350" s="218" t="s">
        <v>3</v>
      </c>
      <c r="M350" s="219" t="s">
        <v>38</v>
      </c>
      <c r="N350" s="220">
        <v>0.10100000000000001</v>
      </c>
      <c r="O350" s="220">
        <f>N350*H350</f>
        <v>13.534000000000001</v>
      </c>
      <c r="P350" s="220">
        <v>0</v>
      </c>
      <c r="Q350" s="220">
        <f>P350*H350</f>
        <v>0</v>
      </c>
      <c r="R350" s="220">
        <v>1.7600000000000001E-3</v>
      </c>
      <c r="S350" s="221">
        <f>R350*H350</f>
        <v>0.23584000000000002</v>
      </c>
      <c r="AQ350" s="222" t="s">
        <v>265</v>
      </c>
      <c r="AS350" s="222" t="s">
        <v>160</v>
      </c>
      <c r="AT350" s="222" t="s">
        <v>76</v>
      </c>
      <c r="AX350" s="10" t="s">
        <v>157</v>
      </c>
      <c r="BD350" s="223">
        <f>IF(M350="základní",J350,0)</f>
        <v>0</v>
      </c>
      <c r="BE350" s="223">
        <f>IF(M350="snížená",J350,0)</f>
        <v>0</v>
      </c>
      <c r="BF350" s="223">
        <f>IF(M350="zákl. přenesená",J350,0)</f>
        <v>0</v>
      </c>
      <c r="BG350" s="223">
        <f>IF(M350="sníž. přenesená",J350,0)</f>
        <v>0</v>
      </c>
      <c r="BH350" s="223">
        <f>IF(M350="nulová",J350,0)</f>
        <v>0</v>
      </c>
      <c r="BI350" s="10" t="s">
        <v>74</v>
      </c>
      <c r="BJ350" s="223">
        <f>ROUND(I350*H350,2)</f>
        <v>0</v>
      </c>
      <c r="BK350" s="10" t="s">
        <v>265</v>
      </c>
      <c r="BL350" s="222" t="s">
        <v>581</v>
      </c>
    </row>
    <row r="351" spans="2:64" s="1" customFormat="1">
      <c r="B351" s="21"/>
      <c r="D351" s="243" t="s">
        <v>175</v>
      </c>
      <c r="F351" s="244" t="s">
        <v>582</v>
      </c>
      <c r="K351" s="21"/>
      <c r="L351" s="245"/>
      <c r="S351" s="40"/>
      <c r="AS351" s="10" t="s">
        <v>175</v>
      </c>
      <c r="AT351" s="10" t="s">
        <v>76</v>
      </c>
    </row>
    <row r="352" spans="2:64" s="164" customFormat="1">
      <c r="B352" s="224"/>
      <c r="D352" s="225" t="s">
        <v>166</v>
      </c>
      <c r="E352" s="226" t="s">
        <v>3</v>
      </c>
      <c r="F352" s="227" t="s">
        <v>541</v>
      </c>
      <c r="H352" s="226" t="s">
        <v>3</v>
      </c>
      <c r="K352" s="224"/>
      <c r="L352" s="228"/>
      <c r="S352" s="229"/>
      <c r="AS352" s="226" t="s">
        <v>166</v>
      </c>
      <c r="AT352" s="226" t="s">
        <v>76</v>
      </c>
      <c r="AU352" s="164" t="s">
        <v>74</v>
      </c>
      <c r="AV352" s="164" t="s">
        <v>27</v>
      </c>
      <c r="AW352" s="164" t="s">
        <v>67</v>
      </c>
      <c r="AX352" s="226" t="s">
        <v>157</v>
      </c>
    </row>
    <row r="353" spans="2:64" s="165" customFormat="1">
      <c r="B353" s="230"/>
      <c r="D353" s="225" t="s">
        <v>166</v>
      </c>
      <c r="E353" s="231" t="s">
        <v>3</v>
      </c>
      <c r="F353" s="232" t="s">
        <v>583</v>
      </c>
      <c r="H353" s="233">
        <v>134</v>
      </c>
      <c r="K353" s="230"/>
      <c r="L353" s="234"/>
      <c r="S353" s="235"/>
      <c r="AS353" s="231" t="s">
        <v>166</v>
      </c>
      <c r="AT353" s="231" t="s">
        <v>76</v>
      </c>
      <c r="AU353" s="165" t="s">
        <v>76</v>
      </c>
      <c r="AV353" s="165" t="s">
        <v>27</v>
      </c>
      <c r="AW353" s="165" t="s">
        <v>74</v>
      </c>
      <c r="AX353" s="231" t="s">
        <v>157</v>
      </c>
    </row>
    <row r="354" spans="2:64" s="1" customFormat="1" ht="16.5" customHeight="1">
      <c r="B354" s="21"/>
      <c r="C354" s="212" t="s">
        <v>584</v>
      </c>
      <c r="D354" s="212" t="s">
        <v>160</v>
      </c>
      <c r="E354" s="213" t="s">
        <v>585</v>
      </c>
      <c r="F354" s="214" t="s">
        <v>586</v>
      </c>
      <c r="G354" s="215" t="s">
        <v>163</v>
      </c>
      <c r="H354" s="216">
        <v>352</v>
      </c>
      <c r="I354" s="163">
        <v>0</v>
      </c>
      <c r="J354" s="217">
        <f>ROUND(I354*H354,2)</f>
        <v>0</v>
      </c>
      <c r="K354" s="21"/>
      <c r="L354" s="218" t="s">
        <v>3</v>
      </c>
      <c r="M354" s="219" t="s">
        <v>38</v>
      </c>
      <c r="N354" s="220">
        <v>0.214</v>
      </c>
      <c r="O354" s="220">
        <f>N354*H354</f>
        <v>75.328000000000003</v>
      </c>
      <c r="P354" s="220">
        <v>0</v>
      </c>
      <c r="Q354" s="220">
        <f>P354*H354</f>
        <v>0</v>
      </c>
      <c r="R354" s="220">
        <v>3.1199999999999999E-3</v>
      </c>
      <c r="S354" s="221">
        <f>R354*H354</f>
        <v>1.0982399999999999</v>
      </c>
      <c r="AQ354" s="222" t="s">
        <v>265</v>
      </c>
      <c r="AS354" s="222" t="s">
        <v>160</v>
      </c>
      <c r="AT354" s="222" t="s">
        <v>76</v>
      </c>
      <c r="AX354" s="10" t="s">
        <v>157</v>
      </c>
      <c r="BD354" s="223">
        <f>IF(M354="základní",J354,0)</f>
        <v>0</v>
      </c>
      <c r="BE354" s="223">
        <f>IF(M354="snížená",J354,0)</f>
        <v>0</v>
      </c>
      <c r="BF354" s="223">
        <f>IF(M354="zákl. přenesená",J354,0)</f>
        <v>0</v>
      </c>
      <c r="BG354" s="223">
        <f>IF(M354="sníž. přenesená",J354,0)</f>
        <v>0</v>
      </c>
      <c r="BH354" s="223">
        <f>IF(M354="nulová",J354,0)</f>
        <v>0</v>
      </c>
      <c r="BI354" s="10" t="s">
        <v>74</v>
      </c>
      <c r="BJ354" s="223">
        <f>ROUND(I354*H354,2)</f>
        <v>0</v>
      </c>
      <c r="BK354" s="10" t="s">
        <v>265</v>
      </c>
      <c r="BL354" s="222" t="s">
        <v>587</v>
      </c>
    </row>
    <row r="355" spans="2:64" s="1" customFormat="1">
      <c r="B355" s="21"/>
      <c r="D355" s="243" t="s">
        <v>175</v>
      </c>
      <c r="F355" s="244" t="s">
        <v>588</v>
      </c>
      <c r="K355" s="21"/>
      <c r="L355" s="245"/>
      <c r="S355" s="40"/>
      <c r="AS355" s="10" t="s">
        <v>175</v>
      </c>
      <c r="AT355" s="10" t="s">
        <v>76</v>
      </c>
    </row>
    <row r="356" spans="2:64" s="164" customFormat="1">
      <c r="B356" s="224"/>
      <c r="D356" s="225" t="s">
        <v>166</v>
      </c>
      <c r="E356" s="226" t="s">
        <v>3</v>
      </c>
      <c r="F356" s="227" t="s">
        <v>541</v>
      </c>
      <c r="H356" s="226" t="s">
        <v>3</v>
      </c>
      <c r="K356" s="224"/>
      <c r="L356" s="228"/>
      <c r="S356" s="229"/>
      <c r="AS356" s="226" t="s">
        <v>166</v>
      </c>
      <c r="AT356" s="226" t="s">
        <v>76</v>
      </c>
      <c r="AU356" s="164" t="s">
        <v>74</v>
      </c>
      <c r="AV356" s="164" t="s">
        <v>27</v>
      </c>
      <c r="AW356" s="164" t="s">
        <v>67</v>
      </c>
      <c r="AX356" s="226" t="s">
        <v>157</v>
      </c>
    </row>
    <row r="357" spans="2:64" s="165" customFormat="1">
      <c r="B357" s="230"/>
      <c r="D357" s="225" t="s">
        <v>166</v>
      </c>
      <c r="E357" s="231" t="s">
        <v>3</v>
      </c>
      <c r="F357" s="232" t="s">
        <v>589</v>
      </c>
      <c r="H357" s="233">
        <v>352</v>
      </c>
      <c r="K357" s="230"/>
      <c r="L357" s="234"/>
      <c r="S357" s="235"/>
      <c r="AS357" s="231" t="s">
        <v>166</v>
      </c>
      <c r="AT357" s="231" t="s">
        <v>76</v>
      </c>
      <c r="AU357" s="165" t="s">
        <v>76</v>
      </c>
      <c r="AV357" s="165" t="s">
        <v>27</v>
      </c>
      <c r="AW357" s="165" t="s">
        <v>74</v>
      </c>
      <c r="AX357" s="231" t="s">
        <v>157</v>
      </c>
    </row>
    <row r="358" spans="2:64" s="1" customFormat="1" ht="16.5" customHeight="1">
      <c r="B358" s="21"/>
      <c r="C358" s="212" t="s">
        <v>590</v>
      </c>
      <c r="D358" s="212" t="s">
        <v>160</v>
      </c>
      <c r="E358" s="213" t="s">
        <v>591</v>
      </c>
      <c r="F358" s="214" t="s">
        <v>592</v>
      </c>
      <c r="G358" s="215" t="s">
        <v>297</v>
      </c>
      <c r="H358" s="216">
        <v>20</v>
      </c>
      <c r="I358" s="163">
        <v>0</v>
      </c>
      <c r="J358" s="217">
        <f>ROUND(I358*H358,2)</f>
        <v>0</v>
      </c>
      <c r="K358" s="21"/>
      <c r="L358" s="218" t="s">
        <v>3</v>
      </c>
      <c r="M358" s="219" t="s">
        <v>38</v>
      </c>
      <c r="N358" s="220">
        <v>0.13100000000000001</v>
      </c>
      <c r="O358" s="220">
        <f>N358*H358</f>
        <v>2.62</v>
      </c>
      <c r="P358" s="220">
        <v>0</v>
      </c>
      <c r="Q358" s="220">
        <f>P358*H358</f>
        <v>0</v>
      </c>
      <c r="R358" s="220">
        <v>3.3800000000000002E-3</v>
      </c>
      <c r="S358" s="221">
        <f>R358*H358</f>
        <v>6.7600000000000007E-2</v>
      </c>
      <c r="AQ358" s="222" t="s">
        <v>265</v>
      </c>
      <c r="AS358" s="222" t="s">
        <v>160</v>
      </c>
      <c r="AT358" s="222" t="s">
        <v>76</v>
      </c>
      <c r="AX358" s="10" t="s">
        <v>157</v>
      </c>
      <c r="BD358" s="223">
        <f>IF(M358="základní",J358,0)</f>
        <v>0</v>
      </c>
      <c r="BE358" s="223">
        <f>IF(M358="snížená",J358,0)</f>
        <v>0</v>
      </c>
      <c r="BF358" s="223">
        <f>IF(M358="zákl. přenesená",J358,0)</f>
        <v>0</v>
      </c>
      <c r="BG358" s="223">
        <f>IF(M358="sníž. přenesená",J358,0)</f>
        <v>0</v>
      </c>
      <c r="BH358" s="223">
        <f>IF(M358="nulová",J358,0)</f>
        <v>0</v>
      </c>
      <c r="BI358" s="10" t="s">
        <v>74</v>
      </c>
      <c r="BJ358" s="223">
        <f>ROUND(I358*H358,2)</f>
        <v>0</v>
      </c>
      <c r="BK358" s="10" t="s">
        <v>265</v>
      </c>
      <c r="BL358" s="222" t="s">
        <v>593</v>
      </c>
    </row>
    <row r="359" spans="2:64" s="1" customFormat="1">
      <c r="B359" s="21"/>
      <c r="D359" s="243" t="s">
        <v>175</v>
      </c>
      <c r="F359" s="244" t="s">
        <v>594</v>
      </c>
      <c r="K359" s="21"/>
      <c r="L359" s="245"/>
      <c r="S359" s="40"/>
      <c r="AS359" s="10" t="s">
        <v>175</v>
      </c>
      <c r="AT359" s="10" t="s">
        <v>76</v>
      </c>
    </row>
    <row r="360" spans="2:64" s="164" customFormat="1">
      <c r="B360" s="224"/>
      <c r="D360" s="225" t="s">
        <v>166</v>
      </c>
      <c r="E360" s="226" t="s">
        <v>3</v>
      </c>
      <c r="F360" s="227" t="s">
        <v>541</v>
      </c>
      <c r="H360" s="226" t="s">
        <v>3</v>
      </c>
      <c r="K360" s="224"/>
      <c r="L360" s="228"/>
      <c r="S360" s="229"/>
      <c r="AS360" s="226" t="s">
        <v>166</v>
      </c>
      <c r="AT360" s="226" t="s">
        <v>76</v>
      </c>
      <c r="AU360" s="164" t="s">
        <v>74</v>
      </c>
      <c r="AV360" s="164" t="s">
        <v>27</v>
      </c>
      <c r="AW360" s="164" t="s">
        <v>67</v>
      </c>
      <c r="AX360" s="226" t="s">
        <v>157</v>
      </c>
    </row>
    <row r="361" spans="2:64" s="165" customFormat="1">
      <c r="B361" s="230"/>
      <c r="D361" s="225" t="s">
        <v>166</v>
      </c>
      <c r="E361" s="231" t="s">
        <v>3</v>
      </c>
      <c r="F361" s="232" t="s">
        <v>595</v>
      </c>
      <c r="H361" s="233">
        <v>20</v>
      </c>
      <c r="K361" s="230"/>
      <c r="L361" s="234"/>
      <c r="S361" s="235"/>
      <c r="AS361" s="231" t="s">
        <v>166</v>
      </c>
      <c r="AT361" s="231" t="s">
        <v>76</v>
      </c>
      <c r="AU361" s="165" t="s">
        <v>76</v>
      </c>
      <c r="AV361" s="165" t="s">
        <v>27</v>
      </c>
      <c r="AW361" s="165" t="s">
        <v>74</v>
      </c>
      <c r="AX361" s="231" t="s">
        <v>157</v>
      </c>
    </row>
    <row r="362" spans="2:64" s="1" customFormat="1" ht="16.5" customHeight="1">
      <c r="B362" s="21"/>
      <c r="C362" s="212" t="s">
        <v>596</v>
      </c>
      <c r="D362" s="212" t="s">
        <v>160</v>
      </c>
      <c r="E362" s="213" t="s">
        <v>597</v>
      </c>
      <c r="F362" s="214" t="s">
        <v>598</v>
      </c>
      <c r="G362" s="215" t="s">
        <v>297</v>
      </c>
      <c r="H362" s="216">
        <v>40</v>
      </c>
      <c r="I362" s="163">
        <v>0</v>
      </c>
      <c r="J362" s="217">
        <f>ROUND(I362*H362,2)</f>
        <v>0</v>
      </c>
      <c r="K362" s="21"/>
      <c r="L362" s="218" t="s">
        <v>3</v>
      </c>
      <c r="M362" s="219" t="s">
        <v>38</v>
      </c>
      <c r="N362" s="220">
        <v>0.11899999999999999</v>
      </c>
      <c r="O362" s="220">
        <f>N362*H362</f>
        <v>4.76</v>
      </c>
      <c r="P362" s="220">
        <v>0</v>
      </c>
      <c r="Q362" s="220">
        <f>P362*H362</f>
        <v>0</v>
      </c>
      <c r="R362" s="220">
        <v>3.48E-3</v>
      </c>
      <c r="S362" s="221">
        <f>R362*H362</f>
        <v>0.13919999999999999</v>
      </c>
      <c r="AQ362" s="222" t="s">
        <v>265</v>
      </c>
      <c r="AS362" s="222" t="s">
        <v>160</v>
      </c>
      <c r="AT362" s="222" t="s">
        <v>76</v>
      </c>
      <c r="AX362" s="10" t="s">
        <v>157</v>
      </c>
      <c r="BD362" s="223">
        <f>IF(M362="základní",J362,0)</f>
        <v>0</v>
      </c>
      <c r="BE362" s="223">
        <f>IF(M362="snížená",J362,0)</f>
        <v>0</v>
      </c>
      <c r="BF362" s="223">
        <f>IF(M362="zákl. přenesená",J362,0)</f>
        <v>0</v>
      </c>
      <c r="BG362" s="223">
        <f>IF(M362="sníž. přenesená",J362,0)</f>
        <v>0</v>
      </c>
      <c r="BH362" s="223">
        <f>IF(M362="nulová",J362,0)</f>
        <v>0</v>
      </c>
      <c r="BI362" s="10" t="s">
        <v>74</v>
      </c>
      <c r="BJ362" s="223">
        <f>ROUND(I362*H362,2)</f>
        <v>0</v>
      </c>
      <c r="BK362" s="10" t="s">
        <v>265</v>
      </c>
      <c r="BL362" s="222" t="s">
        <v>599</v>
      </c>
    </row>
    <row r="363" spans="2:64" s="1" customFormat="1">
      <c r="B363" s="21"/>
      <c r="D363" s="243" t="s">
        <v>175</v>
      </c>
      <c r="F363" s="244" t="s">
        <v>600</v>
      </c>
      <c r="K363" s="21"/>
      <c r="L363" s="245"/>
      <c r="S363" s="40"/>
      <c r="AS363" s="10" t="s">
        <v>175</v>
      </c>
      <c r="AT363" s="10" t="s">
        <v>76</v>
      </c>
    </row>
    <row r="364" spans="2:64" s="164" customFormat="1">
      <c r="B364" s="224"/>
      <c r="D364" s="225" t="s">
        <v>166</v>
      </c>
      <c r="E364" s="226" t="s">
        <v>3</v>
      </c>
      <c r="F364" s="227" t="s">
        <v>541</v>
      </c>
      <c r="H364" s="226" t="s">
        <v>3</v>
      </c>
      <c r="K364" s="224"/>
      <c r="L364" s="228"/>
      <c r="S364" s="229"/>
      <c r="AS364" s="226" t="s">
        <v>166</v>
      </c>
      <c r="AT364" s="226" t="s">
        <v>76</v>
      </c>
      <c r="AU364" s="164" t="s">
        <v>74</v>
      </c>
      <c r="AV364" s="164" t="s">
        <v>27</v>
      </c>
      <c r="AW364" s="164" t="s">
        <v>67</v>
      </c>
      <c r="AX364" s="226" t="s">
        <v>157</v>
      </c>
    </row>
    <row r="365" spans="2:64" s="165" customFormat="1">
      <c r="B365" s="230"/>
      <c r="D365" s="225" t="s">
        <v>166</v>
      </c>
      <c r="E365" s="231" t="s">
        <v>3</v>
      </c>
      <c r="F365" s="232" t="s">
        <v>601</v>
      </c>
      <c r="H365" s="233">
        <v>40</v>
      </c>
      <c r="K365" s="230"/>
      <c r="L365" s="234"/>
      <c r="S365" s="235"/>
      <c r="AS365" s="231" t="s">
        <v>166</v>
      </c>
      <c r="AT365" s="231" t="s">
        <v>76</v>
      </c>
      <c r="AU365" s="165" t="s">
        <v>76</v>
      </c>
      <c r="AV365" s="165" t="s">
        <v>27</v>
      </c>
      <c r="AW365" s="165" t="s">
        <v>74</v>
      </c>
      <c r="AX365" s="231" t="s">
        <v>157</v>
      </c>
    </row>
    <row r="366" spans="2:64" s="1" customFormat="1" ht="16.5" customHeight="1">
      <c r="B366" s="21"/>
      <c r="C366" s="212" t="s">
        <v>602</v>
      </c>
      <c r="D366" s="212" t="s">
        <v>160</v>
      </c>
      <c r="E366" s="213" t="s">
        <v>603</v>
      </c>
      <c r="F366" s="214" t="s">
        <v>604</v>
      </c>
      <c r="G366" s="215" t="s">
        <v>447</v>
      </c>
      <c r="H366" s="216">
        <v>5</v>
      </c>
      <c r="I366" s="163">
        <v>0</v>
      </c>
      <c r="J366" s="217">
        <f>ROUND(I366*H366,2)</f>
        <v>0</v>
      </c>
      <c r="K366" s="21"/>
      <c r="L366" s="218" t="s">
        <v>3</v>
      </c>
      <c r="M366" s="219" t="s">
        <v>38</v>
      </c>
      <c r="N366" s="220">
        <v>0.20699999999999999</v>
      </c>
      <c r="O366" s="220">
        <f>N366*H366</f>
        <v>1.0349999999999999</v>
      </c>
      <c r="P366" s="220">
        <v>0</v>
      </c>
      <c r="Q366" s="220">
        <f>P366*H366</f>
        <v>0</v>
      </c>
      <c r="R366" s="220">
        <v>9.0600000000000003E-3</v>
      </c>
      <c r="S366" s="221">
        <f>R366*H366</f>
        <v>4.53E-2</v>
      </c>
      <c r="AQ366" s="222" t="s">
        <v>265</v>
      </c>
      <c r="AS366" s="222" t="s">
        <v>160</v>
      </c>
      <c r="AT366" s="222" t="s">
        <v>76</v>
      </c>
      <c r="AX366" s="10" t="s">
        <v>157</v>
      </c>
      <c r="BD366" s="223">
        <f>IF(M366="základní",J366,0)</f>
        <v>0</v>
      </c>
      <c r="BE366" s="223">
        <f>IF(M366="snížená",J366,0)</f>
        <v>0</v>
      </c>
      <c r="BF366" s="223">
        <f>IF(M366="zákl. přenesená",J366,0)</f>
        <v>0</v>
      </c>
      <c r="BG366" s="223">
        <f>IF(M366="sníž. přenesená",J366,0)</f>
        <v>0</v>
      </c>
      <c r="BH366" s="223">
        <f>IF(M366="nulová",J366,0)</f>
        <v>0</v>
      </c>
      <c r="BI366" s="10" t="s">
        <v>74</v>
      </c>
      <c r="BJ366" s="223">
        <f>ROUND(I366*H366,2)</f>
        <v>0</v>
      </c>
      <c r="BK366" s="10" t="s">
        <v>265</v>
      </c>
      <c r="BL366" s="222" t="s">
        <v>605</v>
      </c>
    </row>
    <row r="367" spans="2:64" s="1" customFormat="1">
      <c r="B367" s="21"/>
      <c r="D367" s="243" t="s">
        <v>175</v>
      </c>
      <c r="F367" s="244" t="s">
        <v>606</v>
      </c>
      <c r="K367" s="21"/>
      <c r="L367" s="245"/>
      <c r="S367" s="40"/>
      <c r="AS367" s="10" t="s">
        <v>175</v>
      </c>
      <c r="AT367" s="10" t="s">
        <v>76</v>
      </c>
    </row>
    <row r="368" spans="2:64" s="164" customFormat="1">
      <c r="B368" s="224"/>
      <c r="D368" s="225" t="s">
        <v>166</v>
      </c>
      <c r="E368" s="226" t="s">
        <v>3</v>
      </c>
      <c r="F368" s="227" t="s">
        <v>482</v>
      </c>
      <c r="H368" s="226" t="s">
        <v>3</v>
      </c>
      <c r="K368" s="224"/>
      <c r="L368" s="228"/>
      <c r="S368" s="229"/>
      <c r="AS368" s="226" t="s">
        <v>166</v>
      </c>
      <c r="AT368" s="226" t="s">
        <v>76</v>
      </c>
      <c r="AU368" s="164" t="s">
        <v>74</v>
      </c>
      <c r="AV368" s="164" t="s">
        <v>27</v>
      </c>
      <c r="AW368" s="164" t="s">
        <v>67</v>
      </c>
      <c r="AX368" s="226" t="s">
        <v>157</v>
      </c>
    </row>
    <row r="369" spans="2:64" s="165" customFormat="1">
      <c r="B369" s="230"/>
      <c r="D369" s="225" t="s">
        <v>166</v>
      </c>
      <c r="E369" s="231" t="s">
        <v>3</v>
      </c>
      <c r="F369" s="232" t="s">
        <v>1088</v>
      </c>
      <c r="H369" s="233">
        <v>5</v>
      </c>
      <c r="K369" s="230"/>
      <c r="L369" s="234"/>
      <c r="S369" s="235"/>
      <c r="AS369" s="231" t="s">
        <v>166</v>
      </c>
      <c r="AT369" s="231" t="s">
        <v>76</v>
      </c>
      <c r="AU369" s="165" t="s">
        <v>76</v>
      </c>
      <c r="AV369" s="165" t="s">
        <v>27</v>
      </c>
      <c r="AW369" s="165" t="s">
        <v>74</v>
      </c>
      <c r="AX369" s="231" t="s">
        <v>157</v>
      </c>
    </row>
    <row r="370" spans="2:64" s="1" customFormat="1" ht="16.5" customHeight="1">
      <c r="B370" s="21"/>
      <c r="C370" s="212" t="s">
        <v>607</v>
      </c>
      <c r="D370" s="212" t="s">
        <v>160</v>
      </c>
      <c r="E370" s="213" t="s">
        <v>608</v>
      </c>
      <c r="F370" s="214" t="s">
        <v>609</v>
      </c>
      <c r="G370" s="215" t="s">
        <v>297</v>
      </c>
      <c r="H370" s="216">
        <v>128</v>
      </c>
      <c r="I370" s="163">
        <v>0</v>
      </c>
      <c r="J370" s="217">
        <f>ROUND(I370*H370,2)</f>
        <v>0</v>
      </c>
      <c r="K370" s="21"/>
      <c r="L370" s="218" t="s">
        <v>3</v>
      </c>
      <c r="M370" s="219" t="s">
        <v>38</v>
      </c>
      <c r="N370" s="220">
        <v>0.13900000000000001</v>
      </c>
      <c r="O370" s="220">
        <f>N370*H370</f>
        <v>17.792000000000002</v>
      </c>
      <c r="P370" s="220">
        <v>0</v>
      </c>
      <c r="Q370" s="220">
        <f>P370*H370</f>
        <v>0</v>
      </c>
      <c r="R370" s="220">
        <v>2E-3</v>
      </c>
      <c r="S370" s="221">
        <f>R370*H370</f>
        <v>0.25600000000000001</v>
      </c>
      <c r="AQ370" s="222" t="s">
        <v>265</v>
      </c>
      <c r="AS370" s="222" t="s">
        <v>160</v>
      </c>
      <c r="AT370" s="222" t="s">
        <v>76</v>
      </c>
      <c r="AX370" s="10" t="s">
        <v>157</v>
      </c>
      <c r="BD370" s="223">
        <f>IF(M370="základní",J370,0)</f>
        <v>0</v>
      </c>
      <c r="BE370" s="223">
        <f>IF(M370="snížená",J370,0)</f>
        <v>0</v>
      </c>
      <c r="BF370" s="223">
        <f>IF(M370="zákl. přenesená",J370,0)</f>
        <v>0</v>
      </c>
      <c r="BG370" s="223">
        <f>IF(M370="sníž. přenesená",J370,0)</f>
        <v>0</v>
      </c>
      <c r="BH370" s="223">
        <f>IF(M370="nulová",J370,0)</f>
        <v>0</v>
      </c>
      <c r="BI370" s="10" t="s">
        <v>74</v>
      </c>
      <c r="BJ370" s="223">
        <f>ROUND(I370*H370,2)</f>
        <v>0</v>
      </c>
      <c r="BK370" s="10" t="s">
        <v>265</v>
      </c>
      <c r="BL370" s="222" t="s">
        <v>610</v>
      </c>
    </row>
    <row r="371" spans="2:64" s="1" customFormat="1">
      <c r="B371" s="21"/>
      <c r="D371" s="243" t="s">
        <v>175</v>
      </c>
      <c r="F371" s="244" t="s">
        <v>611</v>
      </c>
      <c r="K371" s="21"/>
      <c r="L371" s="245"/>
      <c r="S371" s="40"/>
      <c r="AS371" s="10" t="s">
        <v>175</v>
      </c>
      <c r="AT371" s="10" t="s">
        <v>76</v>
      </c>
    </row>
    <row r="372" spans="2:64" s="164" customFormat="1">
      <c r="B372" s="224"/>
      <c r="D372" s="225" t="s">
        <v>166</v>
      </c>
      <c r="E372" s="226" t="s">
        <v>3</v>
      </c>
      <c r="F372" s="227" t="s">
        <v>541</v>
      </c>
      <c r="H372" s="226" t="s">
        <v>3</v>
      </c>
      <c r="K372" s="224"/>
      <c r="L372" s="228"/>
      <c r="S372" s="229"/>
      <c r="AS372" s="226" t="s">
        <v>166</v>
      </c>
      <c r="AT372" s="226" t="s">
        <v>76</v>
      </c>
      <c r="AU372" s="164" t="s">
        <v>74</v>
      </c>
      <c r="AV372" s="164" t="s">
        <v>27</v>
      </c>
      <c r="AW372" s="164" t="s">
        <v>67</v>
      </c>
      <c r="AX372" s="226" t="s">
        <v>157</v>
      </c>
    </row>
    <row r="373" spans="2:64" s="165" customFormat="1">
      <c r="B373" s="230"/>
      <c r="D373" s="225" t="s">
        <v>166</v>
      </c>
      <c r="E373" s="231" t="s">
        <v>3</v>
      </c>
      <c r="F373" s="232" t="s">
        <v>612</v>
      </c>
      <c r="H373" s="233">
        <v>128</v>
      </c>
      <c r="K373" s="230"/>
      <c r="L373" s="234"/>
      <c r="S373" s="235"/>
      <c r="AS373" s="231" t="s">
        <v>166</v>
      </c>
      <c r="AT373" s="231" t="s">
        <v>76</v>
      </c>
      <c r="AU373" s="165" t="s">
        <v>76</v>
      </c>
      <c r="AV373" s="165" t="s">
        <v>27</v>
      </c>
      <c r="AW373" s="165" t="s">
        <v>74</v>
      </c>
      <c r="AX373" s="231" t="s">
        <v>157</v>
      </c>
    </row>
    <row r="374" spans="2:64" s="1" customFormat="1" ht="16.5" customHeight="1">
      <c r="B374" s="21"/>
      <c r="C374" s="212" t="s">
        <v>613</v>
      </c>
      <c r="D374" s="212" t="s">
        <v>160</v>
      </c>
      <c r="E374" s="213" t="s">
        <v>614</v>
      </c>
      <c r="F374" s="214" t="s">
        <v>615</v>
      </c>
      <c r="G374" s="215" t="s">
        <v>297</v>
      </c>
      <c r="H374" s="216">
        <v>59</v>
      </c>
      <c r="I374" s="163">
        <v>0</v>
      </c>
      <c r="J374" s="217">
        <f>ROUND(I374*H374,2)</f>
        <v>0</v>
      </c>
      <c r="K374" s="21"/>
      <c r="L374" s="218" t="s">
        <v>3</v>
      </c>
      <c r="M374" s="219" t="s">
        <v>38</v>
      </c>
      <c r="N374" s="220">
        <v>0.43</v>
      </c>
      <c r="O374" s="220">
        <f>N374*H374</f>
        <v>25.37</v>
      </c>
      <c r="P374" s="220">
        <v>0</v>
      </c>
      <c r="Q374" s="220">
        <f>P374*H374</f>
        <v>0</v>
      </c>
      <c r="R374" s="220">
        <v>1.91E-3</v>
      </c>
      <c r="S374" s="221">
        <f>R374*H374</f>
        <v>0.11269</v>
      </c>
      <c r="AQ374" s="222" t="s">
        <v>265</v>
      </c>
      <c r="AS374" s="222" t="s">
        <v>160</v>
      </c>
      <c r="AT374" s="222" t="s">
        <v>76</v>
      </c>
      <c r="AX374" s="10" t="s">
        <v>157</v>
      </c>
      <c r="BD374" s="223">
        <f>IF(M374="základní",J374,0)</f>
        <v>0</v>
      </c>
      <c r="BE374" s="223">
        <f>IF(M374="snížená",J374,0)</f>
        <v>0</v>
      </c>
      <c r="BF374" s="223">
        <f>IF(M374="zákl. přenesená",J374,0)</f>
        <v>0</v>
      </c>
      <c r="BG374" s="223">
        <f>IF(M374="sníž. přenesená",J374,0)</f>
        <v>0</v>
      </c>
      <c r="BH374" s="223">
        <f>IF(M374="nulová",J374,0)</f>
        <v>0</v>
      </c>
      <c r="BI374" s="10" t="s">
        <v>74</v>
      </c>
      <c r="BJ374" s="223">
        <f>ROUND(I374*H374,2)</f>
        <v>0</v>
      </c>
      <c r="BK374" s="10" t="s">
        <v>265</v>
      </c>
      <c r="BL374" s="222" t="s">
        <v>616</v>
      </c>
    </row>
    <row r="375" spans="2:64" s="1" customFormat="1">
      <c r="B375" s="21"/>
      <c r="D375" s="243" t="s">
        <v>175</v>
      </c>
      <c r="F375" s="244" t="s">
        <v>617</v>
      </c>
      <c r="K375" s="21"/>
      <c r="L375" s="245"/>
      <c r="S375" s="40"/>
      <c r="AS375" s="10" t="s">
        <v>175</v>
      </c>
      <c r="AT375" s="10" t="s">
        <v>76</v>
      </c>
    </row>
    <row r="376" spans="2:64" s="164" customFormat="1">
      <c r="B376" s="224"/>
      <c r="D376" s="225" t="s">
        <v>166</v>
      </c>
      <c r="E376" s="226" t="s">
        <v>3</v>
      </c>
      <c r="F376" s="227" t="s">
        <v>541</v>
      </c>
      <c r="H376" s="226" t="s">
        <v>3</v>
      </c>
      <c r="K376" s="224"/>
      <c r="L376" s="228"/>
      <c r="S376" s="229"/>
      <c r="AS376" s="226" t="s">
        <v>166</v>
      </c>
      <c r="AT376" s="226" t="s">
        <v>76</v>
      </c>
      <c r="AU376" s="164" t="s">
        <v>74</v>
      </c>
      <c r="AV376" s="164" t="s">
        <v>27</v>
      </c>
      <c r="AW376" s="164" t="s">
        <v>67</v>
      </c>
      <c r="AX376" s="226" t="s">
        <v>157</v>
      </c>
    </row>
    <row r="377" spans="2:64" s="165" customFormat="1">
      <c r="B377" s="230"/>
      <c r="D377" s="225" t="s">
        <v>166</v>
      </c>
      <c r="E377" s="231" t="s">
        <v>3</v>
      </c>
      <c r="F377" s="232" t="s">
        <v>618</v>
      </c>
      <c r="H377" s="233">
        <v>59</v>
      </c>
      <c r="K377" s="230"/>
      <c r="L377" s="234"/>
      <c r="S377" s="235"/>
      <c r="AS377" s="231" t="s">
        <v>166</v>
      </c>
      <c r="AT377" s="231" t="s">
        <v>76</v>
      </c>
      <c r="AU377" s="165" t="s">
        <v>76</v>
      </c>
      <c r="AV377" s="165" t="s">
        <v>27</v>
      </c>
      <c r="AW377" s="165" t="s">
        <v>74</v>
      </c>
      <c r="AX377" s="231" t="s">
        <v>157</v>
      </c>
    </row>
    <row r="378" spans="2:64" s="1" customFormat="1" ht="16.5" customHeight="1">
      <c r="B378" s="21"/>
      <c r="C378" s="212" t="s">
        <v>619</v>
      </c>
      <c r="D378" s="212" t="s">
        <v>160</v>
      </c>
      <c r="E378" s="213" t="s">
        <v>620</v>
      </c>
      <c r="F378" s="214" t="s">
        <v>621</v>
      </c>
      <c r="G378" s="215" t="s">
        <v>163</v>
      </c>
      <c r="H378" s="216">
        <v>25</v>
      </c>
      <c r="I378" s="163">
        <v>0</v>
      </c>
      <c r="J378" s="217">
        <f>ROUND(I378*H378,2)</f>
        <v>0</v>
      </c>
      <c r="K378" s="21"/>
      <c r="L378" s="218" t="s">
        <v>3</v>
      </c>
      <c r="M378" s="219" t="s">
        <v>38</v>
      </c>
      <c r="N378" s="220">
        <v>0.57999999999999996</v>
      </c>
      <c r="O378" s="220">
        <f>N378*H378</f>
        <v>14.499999999999998</v>
      </c>
      <c r="P378" s="220">
        <v>0</v>
      </c>
      <c r="Q378" s="220">
        <f>P378*H378</f>
        <v>0</v>
      </c>
      <c r="R378" s="220">
        <v>5.8399999999999997E-3</v>
      </c>
      <c r="S378" s="221">
        <f>R378*H378</f>
        <v>0.14599999999999999</v>
      </c>
      <c r="AQ378" s="222" t="s">
        <v>265</v>
      </c>
      <c r="AS378" s="222" t="s">
        <v>160</v>
      </c>
      <c r="AT378" s="222" t="s">
        <v>76</v>
      </c>
      <c r="AX378" s="10" t="s">
        <v>157</v>
      </c>
      <c r="BD378" s="223">
        <f>IF(M378="základní",J378,0)</f>
        <v>0</v>
      </c>
      <c r="BE378" s="223">
        <f>IF(M378="snížená",J378,0)</f>
        <v>0</v>
      </c>
      <c r="BF378" s="223">
        <f>IF(M378="zákl. přenesená",J378,0)</f>
        <v>0</v>
      </c>
      <c r="BG378" s="223">
        <f>IF(M378="sníž. přenesená",J378,0)</f>
        <v>0</v>
      </c>
      <c r="BH378" s="223">
        <f>IF(M378="nulová",J378,0)</f>
        <v>0</v>
      </c>
      <c r="BI378" s="10" t="s">
        <v>74</v>
      </c>
      <c r="BJ378" s="223">
        <f>ROUND(I378*H378,2)</f>
        <v>0</v>
      </c>
      <c r="BK378" s="10" t="s">
        <v>265</v>
      </c>
      <c r="BL378" s="222" t="s">
        <v>622</v>
      </c>
    </row>
    <row r="379" spans="2:64" s="1" customFormat="1">
      <c r="B379" s="21"/>
      <c r="D379" s="243" t="s">
        <v>175</v>
      </c>
      <c r="F379" s="244" t="s">
        <v>623</v>
      </c>
      <c r="K379" s="21"/>
      <c r="L379" s="245"/>
      <c r="S379" s="40"/>
      <c r="AS379" s="10" t="s">
        <v>175</v>
      </c>
      <c r="AT379" s="10" t="s">
        <v>76</v>
      </c>
    </row>
    <row r="380" spans="2:64" s="164" customFormat="1">
      <c r="B380" s="224"/>
      <c r="D380" s="225" t="s">
        <v>166</v>
      </c>
      <c r="E380" s="226" t="s">
        <v>3</v>
      </c>
      <c r="F380" s="227" t="s">
        <v>541</v>
      </c>
      <c r="H380" s="226" t="s">
        <v>3</v>
      </c>
      <c r="K380" s="224"/>
      <c r="L380" s="228"/>
      <c r="S380" s="229"/>
      <c r="AS380" s="226" t="s">
        <v>166</v>
      </c>
      <c r="AT380" s="226" t="s">
        <v>76</v>
      </c>
      <c r="AU380" s="164" t="s">
        <v>74</v>
      </c>
      <c r="AV380" s="164" t="s">
        <v>27</v>
      </c>
      <c r="AW380" s="164" t="s">
        <v>67</v>
      </c>
      <c r="AX380" s="226" t="s">
        <v>157</v>
      </c>
    </row>
    <row r="381" spans="2:64" s="165" customFormat="1">
      <c r="B381" s="230"/>
      <c r="D381" s="225" t="s">
        <v>166</v>
      </c>
      <c r="E381" s="231" t="s">
        <v>3</v>
      </c>
      <c r="F381" s="232" t="s">
        <v>624</v>
      </c>
      <c r="H381" s="233">
        <v>14.5</v>
      </c>
      <c r="K381" s="230"/>
      <c r="L381" s="234"/>
      <c r="S381" s="235"/>
      <c r="AS381" s="231" t="s">
        <v>166</v>
      </c>
      <c r="AT381" s="231" t="s">
        <v>76</v>
      </c>
      <c r="AU381" s="165" t="s">
        <v>76</v>
      </c>
      <c r="AV381" s="165" t="s">
        <v>27</v>
      </c>
      <c r="AW381" s="165" t="s">
        <v>67</v>
      </c>
      <c r="AX381" s="231" t="s">
        <v>157</v>
      </c>
    </row>
    <row r="382" spans="2:64" s="165" customFormat="1">
      <c r="B382" s="230"/>
      <c r="D382" s="225" t="s">
        <v>166</v>
      </c>
      <c r="E382" s="231" t="s">
        <v>3</v>
      </c>
      <c r="F382" s="232" t="s">
        <v>1089</v>
      </c>
      <c r="H382" s="233">
        <v>10.5</v>
      </c>
      <c r="K382" s="230"/>
      <c r="L382" s="234"/>
      <c r="S382" s="235"/>
      <c r="AS382" s="231" t="s">
        <v>166</v>
      </c>
      <c r="AT382" s="231" t="s">
        <v>76</v>
      </c>
      <c r="AU382" s="165" t="s">
        <v>76</v>
      </c>
      <c r="AV382" s="165" t="s">
        <v>27</v>
      </c>
      <c r="AW382" s="165" t="s">
        <v>67</v>
      </c>
      <c r="AX382" s="231" t="s">
        <v>157</v>
      </c>
    </row>
    <row r="383" spans="2:64" s="166" customFormat="1">
      <c r="B383" s="236"/>
      <c r="D383" s="225" t="s">
        <v>166</v>
      </c>
      <c r="E383" s="237" t="s">
        <v>3</v>
      </c>
      <c r="F383" s="238" t="s">
        <v>171</v>
      </c>
      <c r="H383" s="239">
        <v>25</v>
      </c>
      <c r="K383" s="236"/>
      <c r="L383" s="240"/>
      <c r="S383" s="241"/>
      <c r="AS383" s="237" t="s">
        <v>166</v>
      </c>
      <c r="AT383" s="237" t="s">
        <v>76</v>
      </c>
      <c r="AU383" s="166" t="s">
        <v>164</v>
      </c>
      <c r="AV383" s="166" t="s">
        <v>27</v>
      </c>
      <c r="AW383" s="166" t="s">
        <v>74</v>
      </c>
      <c r="AX383" s="237" t="s">
        <v>157</v>
      </c>
    </row>
    <row r="384" spans="2:64" s="1" customFormat="1" ht="16.5" customHeight="1">
      <c r="B384" s="21"/>
      <c r="C384" s="212" t="s">
        <v>625</v>
      </c>
      <c r="D384" s="212" t="s">
        <v>160</v>
      </c>
      <c r="E384" s="213" t="s">
        <v>626</v>
      </c>
      <c r="F384" s="214" t="s">
        <v>627</v>
      </c>
      <c r="G384" s="215" t="s">
        <v>447</v>
      </c>
      <c r="H384" s="216">
        <v>2</v>
      </c>
      <c r="I384" s="163">
        <v>0</v>
      </c>
      <c r="J384" s="217">
        <f>ROUND(I384*H384,2)</f>
        <v>0</v>
      </c>
      <c r="K384" s="21"/>
      <c r="L384" s="218" t="s">
        <v>3</v>
      </c>
      <c r="M384" s="219" t="s">
        <v>38</v>
      </c>
      <c r="N384" s="220">
        <v>0.42799999999999999</v>
      </c>
      <c r="O384" s="220">
        <f>N384*H384</f>
        <v>0.85599999999999998</v>
      </c>
      <c r="P384" s="220">
        <v>0</v>
      </c>
      <c r="Q384" s="220">
        <f>P384*H384</f>
        <v>0</v>
      </c>
      <c r="R384" s="220">
        <v>1.8799999999999999E-3</v>
      </c>
      <c r="S384" s="221">
        <f>R384*H384</f>
        <v>3.7599999999999999E-3</v>
      </c>
      <c r="AQ384" s="222" t="s">
        <v>265</v>
      </c>
      <c r="AS384" s="222" t="s">
        <v>160</v>
      </c>
      <c r="AT384" s="222" t="s">
        <v>76</v>
      </c>
      <c r="AX384" s="10" t="s">
        <v>157</v>
      </c>
      <c r="BD384" s="223">
        <f>IF(M384="základní",J384,0)</f>
        <v>0</v>
      </c>
      <c r="BE384" s="223">
        <f>IF(M384="snížená",J384,0)</f>
        <v>0</v>
      </c>
      <c r="BF384" s="223">
        <f>IF(M384="zákl. přenesená",J384,0)</f>
        <v>0</v>
      </c>
      <c r="BG384" s="223">
        <f>IF(M384="sníž. přenesená",J384,0)</f>
        <v>0</v>
      </c>
      <c r="BH384" s="223">
        <f>IF(M384="nulová",J384,0)</f>
        <v>0</v>
      </c>
      <c r="BI384" s="10" t="s">
        <v>74</v>
      </c>
      <c r="BJ384" s="223">
        <f>ROUND(I384*H384,2)</f>
        <v>0</v>
      </c>
      <c r="BK384" s="10" t="s">
        <v>265</v>
      </c>
      <c r="BL384" s="222" t="s">
        <v>628</v>
      </c>
    </row>
    <row r="385" spans="2:64" s="1" customFormat="1">
      <c r="B385" s="21"/>
      <c r="D385" s="243" t="s">
        <v>175</v>
      </c>
      <c r="F385" s="244" t="s">
        <v>629</v>
      </c>
      <c r="K385" s="21"/>
      <c r="L385" s="245"/>
      <c r="S385" s="40"/>
      <c r="AS385" s="10" t="s">
        <v>175</v>
      </c>
      <c r="AT385" s="10" t="s">
        <v>76</v>
      </c>
    </row>
    <row r="386" spans="2:64" s="164" customFormat="1">
      <c r="B386" s="224"/>
      <c r="D386" s="225" t="s">
        <v>166</v>
      </c>
      <c r="E386" s="226" t="s">
        <v>3</v>
      </c>
      <c r="F386" s="227" t="s">
        <v>541</v>
      </c>
      <c r="H386" s="226" t="s">
        <v>3</v>
      </c>
      <c r="K386" s="224"/>
      <c r="L386" s="228"/>
      <c r="S386" s="229"/>
      <c r="AS386" s="226" t="s">
        <v>166</v>
      </c>
      <c r="AT386" s="226" t="s">
        <v>76</v>
      </c>
      <c r="AU386" s="164" t="s">
        <v>74</v>
      </c>
      <c r="AV386" s="164" t="s">
        <v>27</v>
      </c>
      <c r="AW386" s="164" t="s">
        <v>67</v>
      </c>
      <c r="AX386" s="226" t="s">
        <v>157</v>
      </c>
    </row>
    <row r="387" spans="2:64" s="165" customFormat="1">
      <c r="B387" s="230"/>
      <c r="D387" s="225" t="s">
        <v>166</v>
      </c>
      <c r="E387" s="231" t="s">
        <v>3</v>
      </c>
      <c r="F387" s="232" t="s">
        <v>630</v>
      </c>
      <c r="H387" s="233">
        <v>2</v>
      </c>
      <c r="K387" s="230"/>
      <c r="L387" s="234"/>
      <c r="S387" s="235"/>
      <c r="AS387" s="231" t="s">
        <v>166</v>
      </c>
      <c r="AT387" s="231" t="s">
        <v>76</v>
      </c>
      <c r="AU387" s="165" t="s">
        <v>76</v>
      </c>
      <c r="AV387" s="165" t="s">
        <v>27</v>
      </c>
      <c r="AW387" s="165" t="s">
        <v>74</v>
      </c>
      <c r="AX387" s="231" t="s">
        <v>157</v>
      </c>
    </row>
    <row r="388" spans="2:64" s="1" customFormat="1" ht="16.5" customHeight="1">
      <c r="B388" s="21"/>
      <c r="C388" s="212" t="s">
        <v>631</v>
      </c>
      <c r="D388" s="212" t="s">
        <v>160</v>
      </c>
      <c r="E388" s="213" t="s">
        <v>632</v>
      </c>
      <c r="F388" s="214" t="s">
        <v>633</v>
      </c>
      <c r="G388" s="215" t="s">
        <v>297</v>
      </c>
      <c r="H388" s="216">
        <v>60</v>
      </c>
      <c r="I388" s="163">
        <v>0</v>
      </c>
      <c r="J388" s="217">
        <f>ROUND(I388*H388,2)</f>
        <v>0</v>
      </c>
      <c r="K388" s="21"/>
      <c r="L388" s="218" t="s">
        <v>3</v>
      </c>
      <c r="M388" s="219" t="s">
        <v>38</v>
      </c>
      <c r="N388" s="220">
        <v>0.52</v>
      </c>
      <c r="O388" s="220">
        <f>N388*H388</f>
        <v>31.200000000000003</v>
      </c>
      <c r="P388" s="220">
        <v>0</v>
      </c>
      <c r="Q388" s="220">
        <f>P388*H388</f>
        <v>0</v>
      </c>
      <c r="R388" s="220">
        <v>6.0499999999999998E-3</v>
      </c>
      <c r="S388" s="221">
        <f>R388*H388</f>
        <v>0.36299999999999999</v>
      </c>
      <c r="AQ388" s="222" t="s">
        <v>265</v>
      </c>
      <c r="AS388" s="222" t="s">
        <v>160</v>
      </c>
      <c r="AT388" s="222" t="s">
        <v>76</v>
      </c>
      <c r="AX388" s="10" t="s">
        <v>157</v>
      </c>
      <c r="BD388" s="223">
        <f>IF(M388="základní",J388,0)</f>
        <v>0</v>
      </c>
      <c r="BE388" s="223">
        <f>IF(M388="snížená",J388,0)</f>
        <v>0</v>
      </c>
      <c r="BF388" s="223">
        <f>IF(M388="zákl. přenesená",J388,0)</f>
        <v>0</v>
      </c>
      <c r="BG388" s="223">
        <f>IF(M388="sníž. přenesená",J388,0)</f>
        <v>0</v>
      </c>
      <c r="BH388" s="223">
        <f>IF(M388="nulová",J388,0)</f>
        <v>0</v>
      </c>
      <c r="BI388" s="10" t="s">
        <v>74</v>
      </c>
      <c r="BJ388" s="223">
        <f>ROUND(I388*H388,2)</f>
        <v>0</v>
      </c>
      <c r="BK388" s="10" t="s">
        <v>265</v>
      </c>
      <c r="BL388" s="222" t="s">
        <v>634</v>
      </c>
    </row>
    <row r="389" spans="2:64" s="1" customFormat="1">
      <c r="B389" s="21"/>
      <c r="D389" s="243" t="s">
        <v>175</v>
      </c>
      <c r="F389" s="244" t="s">
        <v>635</v>
      </c>
      <c r="K389" s="21"/>
      <c r="L389" s="245"/>
      <c r="S389" s="40"/>
      <c r="AS389" s="10" t="s">
        <v>175</v>
      </c>
      <c r="AT389" s="10" t="s">
        <v>76</v>
      </c>
    </row>
    <row r="390" spans="2:64" s="164" customFormat="1">
      <c r="B390" s="224"/>
      <c r="D390" s="225" t="s">
        <v>166</v>
      </c>
      <c r="E390" s="226" t="s">
        <v>3</v>
      </c>
      <c r="F390" s="227" t="s">
        <v>541</v>
      </c>
      <c r="H390" s="226" t="s">
        <v>3</v>
      </c>
      <c r="K390" s="224"/>
      <c r="L390" s="228"/>
      <c r="S390" s="229"/>
      <c r="AS390" s="226" t="s">
        <v>166</v>
      </c>
      <c r="AT390" s="226" t="s">
        <v>76</v>
      </c>
      <c r="AU390" s="164" t="s">
        <v>74</v>
      </c>
      <c r="AV390" s="164" t="s">
        <v>27</v>
      </c>
      <c r="AW390" s="164" t="s">
        <v>67</v>
      </c>
      <c r="AX390" s="226" t="s">
        <v>157</v>
      </c>
    </row>
    <row r="391" spans="2:64" s="165" customFormat="1">
      <c r="B391" s="230"/>
      <c r="D391" s="225" t="s">
        <v>166</v>
      </c>
      <c r="E391" s="231" t="s">
        <v>3</v>
      </c>
      <c r="F391" s="232" t="s">
        <v>636</v>
      </c>
      <c r="H391" s="233">
        <v>60</v>
      </c>
      <c r="K391" s="230"/>
      <c r="L391" s="234"/>
      <c r="S391" s="235"/>
      <c r="AS391" s="231" t="s">
        <v>166</v>
      </c>
      <c r="AT391" s="231" t="s">
        <v>76</v>
      </c>
      <c r="AU391" s="165" t="s">
        <v>76</v>
      </c>
      <c r="AV391" s="165" t="s">
        <v>27</v>
      </c>
      <c r="AW391" s="165" t="s">
        <v>74</v>
      </c>
      <c r="AX391" s="231" t="s">
        <v>157</v>
      </c>
    </row>
    <row r="392" spans="2:64" s="1" customFormat="1" ht="24.2" customHeight="1">
      <c r="B392" s="21"/>
      <c r="C392" s="212" t="s">
        <v>637</v>
      </c>
      <c r="D392" s="212" t="s">
        <v>160</v>
      </c>
      <c r="E392" s="213" t="s">
        <v>638</v>
      </c>
      <c r="F392" s="214" t="s">
        <v>639</v>
      </c>
      <c r="G392" s="215" t="s">
        <v>163</v>
      </c>
      <c r="H392" s="216">
        <v>352</v>
      </c>
      <c r="I392" s="163">
        <v>0</v>
      </c>
      <c r="J392" s="217">
        <f>ROUND(I392*H392,2)</f>
        <v>0</v>
      </c>
      <c r="K392" s="21"/>
      <c r="L392" s="218" t="s">
        <v>3</v>
      </c>
      <c r="M392" s="219" t="s">
        <v>38</v>
      </c>
      <c r="N392" s="220">
        <v>0.24</v>
      </c>
      <c r="O392" s="220">
        <f>N392*H392</f>
        <v>84.47999999999999</v>
      </c>
      <c r="P392" s="220">
        <v>6.6E-3</v>
      </c>
      <c r="Q392" s="220">
        <f>P392*H392</f>
        <v>2.3231999999999999</v>
      </c>
      <c r="R392" s="220">
        <v>0</v>
      </c>
      <c r="S392" s="221">
        <f>R392*H392</f>
        <v>0</v>
      </c>
      <c r="AQ392" s="222" t="s">
        <v>265</v>
      </c>
      <c r="AS392" s="222" t="s">
        <v>160</v>
      </c>
      <c r="AT392" s="222" t="s">
        <v>76</v>
      </c>
      <c r="AX392" s="10" t="s">
        <v>157</v>
      </c>
      <c r="BD392" s="223">
        <f>IF(M392="základní",J392,0)</f>
        <v>0</v>
      </c>
      <c r="BE392" s="223">
        <f>IF(M392="snížená",J392,0)</f>
        <v>0</v>
      </c>
      <c r="BF392" s="223">
        <f>IF(M392="zákl. přenesená",J392,0)</f>
        <v>0</v>
      </c>
      <c r="BG392" s="223">
        <f>IF(M392="sníž. přenesená",J392,0)</f>
        <v>0</v>
      </c>
      <c r="BH392" s="223">
        <f>IF(M392="nulová",J392,0)</f>
        <v>0</v>
      </c>
      <c r="BI392" s="10" t="s">
        <v>74</v>
      </c>
      <c r="BJ392" s="223">
        <f>ROUND(I392*H392,2)</f>
        <v>0</v>
      </c>
      <c r="BK392" s="10" t="s">
        <v>265</v>
      </c>
      <c r="BL392" s="222" t="s">
        <v>640</v>
      </c>
    </row>
    <row r="393" spans="2:64" s="165" customFormat="1">
      <c r="B393" s="230"/>
      <c r="D393" s="225" t="s">
        <v>166</v>
      </c>
      <c r="E393" s="231" t="s">
        <v>3</v>
      </c>
      <c r="F393" s="232" t="s">
        <v>102</v>
      </c>
      <c r="H393" s="233">
        <v>352</v>
      </c>
      <c r="K393" s="230"/>
      <c r="L393" s="234"/>
      <c r="S393" s="235"/>
      <c r="AS393" s="231" t="s">
        <v>166</v>
      </c>
      <c r="AT393" s="231" t="s">
        <v>76</v>
      </c>
      <c r="AU393" s="165" t="s">
        <v>76</v>
      </c>
      <c r="AV393" s="165" t="s">
        <v>27</v>
      </c>
      <c r="AW393" s="165" t="s">
        <v>74</v>
      </c>
      <c r="AX393" s="231" t="s">
        <v>157</v>
      </c>
    </row>
    <row r="394" spans="2:64" s="1" customFormat="1" ht="16.5" customHeight="1">
      <c r="B394" s="21"/>
      <c r="C394" s="212" t="s">
        <v>641</v>
      </c>
      <c r="D394" s="212" t="s">
        <v>160</v>
      </c>
      <c r="E394" s="213" t="s">
        <v>642</v>
      </c>
      <c r="F394" s="214" t="s">
        <v>643</v>
      </c>
      <c r="G394" s="215" t="s">
        <v>447</v>
      </c>
      <c r="H394" s="216">
        <v>5</v>
      </c>
      <c r="I394" s="163">
        <v>0</v>
      </c>
      <c r="J394" s="217">
        <f>ROUND(I394*H394,2)</f>
        <v>0</v>
      </c>
      <c r="K394" s="21"/>
      <c r="L394" s="218" t="s">
        <v>3</v>
      </c>
      <c r="M394" s="219" t="s">
        <v>38</v>
      </c>
      <c r="N394" s="220">
        <v>0.495</v>
      </c>
      <c r="O394" s="220">
        <f>N394*H394</f>
        <v>2.4750000000000001</v>
      </c>
      <c r="P394" s="220">
        <v>0</v>
      </c>
      <c r="Q394" s="220">
        <f>P394*H394</f>
        <v>0</v>
      </c>
      <c r="R394" s="220">
        <v>0</v>
      </c>
      <c r="S394" s="221">
        <f>R394*H394</f>
        <v>0</v>
      </c>
      <c r="AQ394" s="222" t="s">
        <v>265</v>
      </c>
      <c r="AS394" s="222" t="s">
        <v>160</v>
      </c>
      <c r="AT394" s="222" t="s">
        <v>76</v>
      </c>
      <c r="AX394" s="10" t="s">
        <v>157</v>
      </c>
      <c r="BD394" s="223">
        <f>IF(M394="základní",J394,0)</f>
        <v>0</v>
      </c>
      <c r="BE394" s="223">
        <f>IF(M394="snížená",J394,0)</f>
        <v>0</v>
      </c>
      <c r="BF394" s="223">
        <f>IF(M394="zákl. přenesená",J394,0)</f>
        <v>0</v>
      </c>
      <c r="BG394" s="223">
        <f>IF(M394="sníž. přenesená",J394,0)</f>
        <v>0</v>
      </c>
      <c r="BH394" s="223">
        <f>IF(M394="nulová",J394,0)</f>
        <v>0</v>
      </c>
      <c r="BI394" s="10" t="s">
        <v>74</v>
      </c>
      <c r="BJ394" s="223">
        <f>ROUND(I394*H394,2)</f>
        <v>0</v>
      </c>
      <c r="BK394" s="10" t="s">
        <v>265</v>
      </c>
      <c r="BL394" s="222" t="s">
        <v>644</v>
      </c>
    </row>
    <row r="395" spans="2:64" s="1" customFormat="1">
      <c r="B395" s="21"/>
      <c r="D395" s="243" t="s">
        <v>175</v>
      </c>
      <c r="F395" s="244" t="s">
        <v>645</v>
      </c>
      <c r="K395" s="21"/>
      <c r="L395" s="245"/>
      <c r="S395" s="40"/>
      <c r="AS395" s="10" t="s">
        <v>175</v>
      </c>
      <c r="AT395" s="10" t="s">
        <v>76</v>
      </c>
    </row>
    <row r="396" spans="2:64" s="164" customFormat="1">
      <c r="B396" s="224"/>
      <c r="D396" s="225" t="s">
        <v>166</v>
      </c>
      <c r="E396" s="226" t="s">
        <v>3</v>
      </c>
      <c r="F396" s="227" t="s">
        <v>541</v>
      </c>
      <c r="H396" s="226" t="s">
        <v>3</v>
      </c>
      <c r="K396" s="224"/>
      <c r="L396" s="228"/>
      <c r="S396" s="229"/>
      <c r="AS396" s="226" t="s">
        <v>166</v>
      </c>
      <c r="AT396" s="226" t="s">
        <v>76</v>
      </c>
      <c r="AU396" s="164" t="s">
        <v>74</v>
      </c>
      <c r="AV396" s="164" t="s">
        <v>27</v>
      </c>
      <c r="AW396" s="164" t="s">
        <v>67</v>
      </c>
      <c r="AX396" s="226" t="s">
        <v>157</v>
      </c>
    </row>
    <row r="397" spans="2:64" s="165" customFormat="1">
      <c r="B397" s="230"/>
      <c r="D397" s="225" t="s">
        <v>166</v>
      </c>
      <c r="E397" s="231" t="s">
        <v>3</v>
      </c>
      <c r="F397" s="232" t="s">
        <v>1081</v>
      </c>
      <c r="H397" s="233">
        <v>5</v>
      </c>
      <c r="K397" s="230"/>
      <c r="L397" s="234"/>
      <c r="S397" s="235"/>
      <c r="AS397" s="231" t="s">
        <v>166</v>
      </c>
      <c r="AT397" s="231" t="s">
        <v>76</v>
      </c>
      <c r="AU397" s="165" t="s">
        <v>76</v>
      </c>
      <c r="AV397" s="165" t="s">
        <v>27</v>
      </c>
      <c r="AW397" s="165" t="s">
        <v>74</v>
      </c>
      <c r="AX397" s="231" t="s">
        <v>157</v>
      </c>
    </row>
    <row r="398" spans="2:64" s="1" customFormat="1" ht="16.5" customHeight="1">
      <c r="B398" s="21"/>
      <c r="C398" s="252" t="s">
        <v>646</v>
      </c>
      <c r="D398" s="252" t="s">
        <v>438</v>
      </c>
      <c r="E398" s="253" t="s">
        <v>647</v>
      </c>
      <c r="F398" s="254" t="s">
        <v>648</v>
      </c>
      <c r="G398" s="255" t="s">
        <v>447</v>
      </c>
      <c r="H398" s="261">
        <v>5</v>
      </c>
      <c r="I398" s="169">
        <v>0</v>
      </c>
      <c r="J398" s="257">
        <f>ROUND(I398*H398,2)</f>
        <v>0</v>
      </c>
      <c r="K398" s="258"/>
      <c r="L398" s="259" t="s">
        <v>3</v>
      </c>
      <c r="M398" s="260" t="s">
        <v>38</v>
      </c>
      <c r="N398" s="220">
        <v>0</v>
      </c>
      <c r="O398" s="220">
        <f>N398*H398</f>
        <v>0</v>
      </c>
      <c r="P398" s="220">
        <v>8.0000000000000002E-3</v>
      </c>
      <c r="Q398" s="220">
        <f>P398*H398</f>
        <v>0.04</v>
      </c>
      <c r="R398" s="220">
        <v>0</v>
      </c>
      <c r="S398" s="221">
        <f>R398*H398</f>
        <v>0</v>
      </c>
      <c r="AQ398" s="222" t="s">
        <v>361</v>
      </c>
      <c r="AS398" s="222" t="s">
        <v>438</v>
      </c>
      <c r="AT398" s="222" t="s">
        <v>76</v>
      </c>
      <c r="AX398" s="10" t="s">
        <v>157</v>
      </c>
      <c r="BD398" s="223">
        <f>IF(M398="základní",J398,0)</f>
        <v>0</v>
      </c>
      <c r="BE398" s="223">
        <f>IF(M398="snížená",J398,0)</f>
        <v>0</v>
      </c>
      <c r="BF398" s="223">
        <f>IF(M398="zákl. přenesená",J398,0)</f>
        <v>0</v>
      </c>
      <c r="BG398" s="223">
        <f>IF(M398="sníž. přenesená",J398,0)</f>
        <v>0</v>
      </c>
      <c r="BH398" s="223">
        <f>IF(M398="nulová",J398,0)</f>
        <v>0</v>
      </c>
      <c r="BI398" s="10" t="s">
        <v>74</v>
      </c>
      <c r="BJ398" s="223">
        <f>ROUND(I398*H398,2)</f>
        <v>0</v>
      </c>
      <c r="BK398" s="10" t="s">
        <v>265</v>
      </c>
      <c r="BL398" s="222" t="s">
        <v>649</v>
      </c>
    </row>
    <row r="399" spans="2:64" s="1" customFormat="1" ht="16.5" customHeight="1">
      <c r="B399" s="21"/>
      <c r="C399" s="212" t="s">
        <v>650</v>
      </c>
      <c r="D399" s="212" t="s">
        <v>160</v>
      </c>
      <c r="E399" s="213" t="s">
        <v>651</v>
      </c>
      <c r="F399" s="214" t="s">
        <v>652</v>
      </c>
      <c r="G399" s="215" t="s">
        <v>297</v>
      </c>
      <c r="H399" s="216">
        <v>20</v>
      </c>
      <c r="I399" s="163">
        <v>0</v>
      </c>
      <c r="J399" s="217">
        <f>ROUND(I399*H399,2)</f>
        <v>0</v>
      </c>
      <c r="K399" s="21"/>
      <c r="L399" s="218" t="s">
        <v>3</v>
      </c>
      <c r="M399" s="219" t="s">
        <v>38</v>
      </c>
      <c r="N399" s="220">
        <v>0.35099999999999998</v>
      </c>
      <c r="O399" s="220">
        <f>N399*H399</f>
        <v>7.02</v>
      </c>
      <c r="P399" s="220">
        <v>4.9199999999999999E-3</v>
      </c>
      <c r="Q399" s="220">
        <f>P399*H399</f>
        <v>9.8400000000000001E-2</v>
      </c>
      <c r="R399" s="220">
        <v>0</v>
      </c>
      <c r="S399" s="221">
        <f>R399*H399</f>
        <v>0</v>
      </c>
      <c r="AQ399" s="222" t="s">
        <v>265</v>
      </c>
      <c r="AS399" s="222" t="s">
        <v>160</v>
      </c>
      <c r="AT399" s="222" t="s">
        <v>76</v>
      </c>
      <c r="AX399" s="10" t="s">
        <v>157</v>
      </c>
      <c r="BD399" s="223">
        <f>IF(M399="základní",J399,0)</f>
        <v>0</v>
      </c>
      <c r="BE399" s="223">
        <f>IF(M399="snížená",J399,0)</f>
        <v>0</v>
      </c>
      <c r="BF399" s="223">
        <f>IF(M399="zákl. přenesená",J399,0)</f>
        <v>0</v>
      </c>
      <c r="BG399" s="223">
        <f>IF(M399="sníž. přenesená",J399,0)</f>
        <v>0</v>
      </c>
      <c r="BH399" s="223">
        <f>IF(M399="nulová",J399,0)</f>
        <v>0</v>
      </c>
      <c r="BI399" s="10" t="s">
        <v>74</v>
      </c>
      <c r="BJ399" s="223">
        <f>ROUND(I399*H399,2)</f>
        <v>0</v>
      </c>
      <c r="BK399" s="10" t="s">
        <v>265</v>
      </c>
      <c r="BL399" s="222" t="s">
        <v>653</v>
      </c>
    </row>
    <row r="400" spans="2:64" s="164" customFormat="1">
      <c r="B400" s="224"/>
      <c r="D400" s="225" t="s">
        <v>166</v>
      </c>
      <c r="E400" s="226" t="s">
        <v>3</v>
      </c>
      <c r="F400" s="227" t="s">
        <v>541</v>
      </c>
      <c r="H400" s="226" t="s">
        <v>3</v>
      </c>
      <c r="K400" s="224"/>
      <c r="L400" s="228"/>
      <c r="S400" s="229"/>
      <c r="AS400" s="226" t="s">
        <v>166</v>
      </c>
      <c r="AT400" s="226" t="s">
        <v>76</v>
      </c>
      <c r="AU400" s="164" t="s">
        <v>74</v>
      </c>
      <c r="AV400" s="164" t="s">
        <v>27</v>
      </c>
      <c r="AW400" s="164" t="s">
        <v>67</v>
      </c>
      <c r="AX400" s="226" t="s">
        <v>157</v>
      </c>
    </row>
    <row r="401" spans="2:64" s="165" customFormat="1">
      <c r="B401" s="230"/>
      <c r="D401" s="225" t="s">
        <v>166</v>
      </c>
      <c r="E401" s="231" t="s">
        <v>3</v>
      </c>
      <c r="F401" s="232" t="s">
        <v>654</v>
      </c>
      <c r="H401" s="233">
        <v>20</v>
      </c>
      <c r="K401" s="230"/>
      <c r="L401" s="234"/>
      <c r="S401" s="235"/>
      <c r="AS401" s="231" t="s">
        <v>166</v>
      </c>
      <c r="AT401" s="231" t="s">
        <v>76</v>
      </c>
      <c r="AU401" s="165" t="s">
        <v>76</v>
      </c>
      <c r="AV401" s="165" t="s">
        <v>27</v>
      </c>
      <c r="AW401" s="165" t="s">
        <v>74</v>
      </c>
      <c r="AX401" s="231" t="s">
        <v>157</v>
      </c>
    </row>
    <row r="402" spans="2:64" s="1" customFormat="1" ht="16.5" customHeight="1">
      <c r="B402" s="21"/>
      <c r="C402" s="212" t="s">
        <v>655</v>
      </c>
      <c r="D402" s="212" t="s">
        <v>160</v>
      </c>
      <c r="E402" s="213" t="s">
        <v>656</v>
      </c>
      <c r="F402" s="214" t="s">
        <v>657</v>
      </c>
      <c r="G402" s="215" t="s">
        <v>297</v>
      </c>
      <c r="H402" s="216">
        <v>40</v>
      </c>
      <c r="I402" s="163">
        <v>0</v>
      </c>
      <c r="J402" s="217">
        <f>ROUND(I402*H402,2)</f>
        <v>0</v>
      </c>
      <c r="K402" s="21"/>
      <c r="L402" s="218" t="s">
        <v>3</v>
      </c>
      <c r="M402" s="219" t="s">
        <v>38</v>
      </c>
      <c r="N402" s="220">
        <v>0.35099999999999998</v>
      </c>
      <c r="O402" s="220">
        <f>N402*H402</f>
        <v>14.04</v>
      </c>
      <c r="P402" s="220">
        <v>4.9199999999999999E-3</v>
      </c>
      <c r="Q402" s="220">
        <f>P402*H402</f>
        <v>0.1968</v>
      </c>
      <c r="R402" s="220">
        <v>0</v>
      </c>
      <c r="S402" s="221">
        <f>R402*H402</f>
        <v>0</v>
      </c>
      <c r="AQ402" s="222" t="s">
        <v>265</v>
      </c>
      <c r="AS402" s="222" t="s">
        <v>160</v>
      </c>
      <c r="AT402" s="222" t="s">
        <v>76</v>
      </c>
      <c r="AX402" s="10" t="s">
        <v>157</v>
      </c>
      <c r="BD402" s="223">
        <f>IF(M402="základní",J402,0)</f>
        <v>0</v>
      </c>
      <c r="BE402" s="223">
        <f>IF(M402="snížená",J402,0)</f>
        <v>0</v>
      </c>
      <c r="BF402" s="223">
        <f>IF(M402="zákl. přenesená",J402,0)</f>
        <v>0</v>
      </c>
      <c r="BG402" s="223">
        <f>IF(M402="sníž. přenesená",J402,0)</f>
        <v>0</v>
      </c>
      <c r="BH402" s="223">
        <f>IF(M402="nulová",J402,0)</f>
        <v>0</v>
      </c>
      <c r="BI402" s="10" t="s">
        <v>74</v>
      </c>
      <c r="BJ402" s="223">
        <f>ROUND(I402*H402,2)</f>
        <v>0</v>
      </c>
      <c r="BK402" s="10" t="s">
        <v>265</v>
      </c>
      <c r="BL402" s="222" t="s">
        <v>658</v>
      </c>
    </row>
    <row r="403" spans="2:64" s="164" customFormat="1">
      <c r="B403" s="224"/>
      <c r="D403" s="225" t="s">
        <v>166</v>
      </c>
      <c r="E403" s="226" t="s">
        <v>3</v>
      </c>
      <c r="F403" s="227" t="s">
        <v>541</v>
      </c>
      <c r="H403" s="226" t="s">
        <v>3</v>
      </c>
      <c r="K403" s="224"/>
      <c r="L403" s="228"/>
      <c r="S403" s="229"/>
      <c r="AS403" s="226" t="s">
        <v>166</v>
      </c>
      <c r="AT403" s="226" t="s">
        <v>76</v>
      </c>
      <c r="AU403" s="164" t="s">
        <v>74</v>
      </c>
      <c r="AV403" s="164" t="s">
        <v>27</v>
      </c>
      <c r="AW403" s="164" t="s">
        <v>67</v>
      </c>
      <c r="AX403" s="226" t="s">
        <v>157</v>
      </c>
    </row>
    <row r="404" spans="2:64" s="165" customFormat="1">
      <c r="B404" s="230"/>
      <c r="D404" s="225" t="s">
        <v>166</v>
      </c>
      <c r="E404" s="231" t="s">
        <v>3</v>
      </c>
      <c r="F404" s="232" t="s">
        <v>659</v>
      </c>
      <c r="H404" s="233">
        <v>40</v>
      </c>
      <c r="K404" s="230"/>
      <c r="L404" s="234"/>
      <c r="S404" s="235"/>
      <c r="AS404" s="231" t="s">
        <v>166</v>
      </c>
      <c r="AT404" s="231" t="s">
        <v>76</v>
      </c>
      <c r="AU404" s="165" t="s">
        <v>76</v>
      </c>
      <c r="AV404" s="165" t="s">
        <v>27</v>
      </c>
      <c r="AW404" s="165" t="s">
        <v>74</v>
      </c>
      <c r="AX404" s="231" t="s">
        <v>157</v>
      </c>
    </row>
    <row r="405" spans="2:64" s="1" customFormat="1" ht="16.5" customHeight="1">
      <c r="B405" s="21"/>
      <c r="C405" s="212" t="s">
        <v>660</v>
      </c>
      <c r="D405" s="212" t="s">
        <v>160</v>
      </c>
      <c r="E405" s="213" t="s">
        <v>661</v>
      </c>
      <c r="F405" s="214" t="s">
        <v>662</v>
      </c>
      <c r="G405" s="215" t="s">
        <v>297</v>
      </c>
      <c r="H405" s="216">
        <v>60</v>
      </c>
      <c r="I405" s="163">
        <v>0</v>
      </c>
      <c r="J405" s="217">
        <f>ROUND(I405*H405,2)</f>
        <v>0</v>
      </c>
      <c r="K405" s="21"/>
      <c r="L405" s="218" t="s">
        <v>3</v>
      </c>
      <c r="M405" s="219" t="s">
        <v>38</v>
      </c>
      <c r="N405" s="220">
        <v>0.35099999999999998</v>
      </c>
      <c r="O405" s="220">
        <f>N405*H405</f>
        <v>21.06</v>
      </c>
      <c r="P405" s="220">
        <v>4.9199999999999999E-3</v>
      </c>
      <c r="Q405" s="220">
        <f>P405*H405</f>
        <v>0.29520000000000002</v>
      </c>
      <c r="R405" s="220">
        <v>0</v>
      </c>
      <c r="S405" s="221">
        <f>R405*H405</f>
        <v>0</v>
      </c>
      <c r="AQ405" s="222" t="s">
        <v>265</v>
      </c>
      <c r="AS405" s="222" t="s">
        <v>160</v>
      </c>
      <c r="AT405" s="222" t="s">
        <v>76</v>
      </c>
      <c r="AX405" s="10" t="s">
        <v>157</v>
      </c>
      <c r="BD405" s="223">
        <f>IF(M405="základní",J405,0)</f>
        <v>0</v>
      </c>
      <c r="BE405" s="223">
        <f>IF(M405="snížená",J405,0)</f>
        <v>0</v>
      </c>
      <c r="BF405" s="223">
        <f>IF(M405="zákl. přenesená",J405,0)</f>
        <v>0</v>
      </c>
      <c r="BG405" s="223">
        <f>IF(M405="sníž. přenesená",J405,0)</f>
        <v>0</v>
      </c>
      <c r="BH405" s="223">
        <f>IF(M405="nulová",J405,0)</f>
        <v>0</v>
      </c>
      <c r="BI405" s="10" t="s">
        <v>74</v>
      </c>
      <c r="BJ405" s="223">
        <f>ROUND(I405*H405,2)</f>
        <v>0</v>
      </c>
      <c r="BK405" s="10" t="s">
        <v>265</v>
      </c>
      <c r="BL405" s="222" t="s">
        <v>663</v>
      </c>
    </row>
    <row r="406" spans="2:64" s="164" customFormat="1">
      <c r="B406" s="224"/>
      <c r="D406" s="225" t="s">
        <v>166</v>
      </c>
      <c r="E406" s="226" t="s">
        <v>3</v>
      </c>
      <c r="F406" s="227" t="s">
        <v>541</v>
      </c>
      <c r="H406" s="226" t="s">
        <v>3</v>
      </c>
      <c r="K406" s="224"/>
      <c r="L406" s="228"/>
      <c r="S406" s="229"/>
      <c r="AS406" s="226" t="s">
        <v>166</v>
      </c>
      <c r="AT406" s="226" t="s">
        <v>76</v>
      </c>
      <c r="AU406" s="164" t="s">
        <v>74</v>
      </c>
      <c r="AV406" s="164" t="s">
        <v>27</v>
      </c>
      <c r="AW406" s="164" t="s">
        <v>67</v>
      </c>
      <c r="AX406" s="226" t="s">
        <v>157</v>
      </c>
    </row>
    <row r="407" spans="2:64" s="165" customFormat="1">
      <c r="B407" s="230"/>
      <c r="D407" s="225" t="s">
        <v>166</v>
      </c>
      <c r="E407" s="231" t="s">
        <v>3</v>
      </c>
      <c r="F407" s="232" t="s">
        <v>664</v>
      </c>
      <c r="H407" s="233">
        <v>60</v>
      </c>
      <c r="K407" s="230"/>
      <c r="L407" s="234"/>
      <c r="S407" s="235"/>
      <c r="AS407" s="231" t="s">
        <v>166</v>
      </c>
      <c r="AT407" s="231" t="s">
        <v>76</v>
      </c>
      <c r="AU407" s="165" t="s">
        <v>76</v>
      </c>
      <c r="AV407" s="165" t="s">
        <v>27</v>
      </c>
      <c r="AW407" s="165" t="s">
        <v>74</v>
      </c>
      <c r="AX407" s="231" t="s">
        <v>157</v>
      </c>
    </row>
    <row r="408" spans="2:64" s="1" customFormat="1" ht="21.75" customHeight="1">
      <c r="B408" s="21"/>
      <c r="C408" s="212" t="s">
        <v>665</v>
      </c>
      <c r="D408" s="212" t="s">
        <v>160</v>
      </c>
      <c r="E408" s="213" t="s">
        <v>666</v>
      </c>
      <c r="F408" s="214" t="s">
        <v>667</v>
      </c>
      <c r="G408" s="215" t="s">
        <v>297</v>
      </c>
      <c r="H408" s="216">
        <v>20</v>
      </c>
      <c r="I408" s="163">
        <v>0</v>
      </c>
      <c r="J408" s="217">
        <f>ROUND(I408*H408,2)</f>
        <v>0</v>
      </c>
      <c r="K408" s="21"/>
      <c r="L408" s="218" t="s">
        <v>3</v>
      </c>
      <c r="M408" s="219" t="s">
        <v>38</v>
      </c>
      <c r="N408" s="220">
        <v>0.39200000000000002</v>
      </c>
      <c r="O408" s="220">
        <f>N408*H408</f>
        <v>7.84</v>
      </c>
      <c r="P408" s="220">
        <v>4.3699999999999998E-3</v>
      </c>
      <c r="Q408" s="220">
        <f>P408*H408</f>
        <v>8.7399999999999992E-2</v>
      </c>
      <c r="R408" s="220">
        <v>0</v>
      </c>
      <c r="S408" s="221">
        <f>R408*H408</f>
        <v>0</v>
      </c>
      <c r="AQ408" s="222" t="s">
        <v>265</v>
      </c>
      <c r="AS408" s="222" t="s">
        <v>160</v>
      </c>
      <c r="AT408" s="222" t="s">
        <v>76</v>
      </c>
      <c r="AX408" s="10" t="s">
        <v>157</v>
      </c>
      <c r="BD408" s="223">
        <f>IF(M408="základní",J408,0)</f>
        <v>0</v>
      </c>
      <c r="BE408" s="223">
        <f>IF(M408="snížená",J408,0)</f>
        <v>0</v>
      </c>
      <c r="BF408" s="223">
        <f>IF(M408="zákl. přenesená",J408,0)</f>
        <v>0</v>
      </c>
      <c r="BG408" s="223">
        <f>IF(M408="sníž. přenesená",J408,0)</f>
        <v>0</v>
      </c>
      <c r="BH408" s="223">
        <f>IF(M408="nulová",J408,0)</f>
        <v>0</v>
      </c>
      <c r="BI408" s="10" t="s">
        <v>74</v>
      </c>
      <c r="BJ408" s="223">
        <f>ROUND(I408*H408,2)</f>
        <v>0</v>
      </c>
      <c r="BK408" s="10" t="s">
        <v>265</v>
      </c>
      <c r="BL408" s="222" t="s">
        <v>668</v>
      </c>
    </row>
    <row r="409" spans="2:64" s="1" customFormat="1">
      <c r="B409" s="21"/>
      <c r="D409" s="243" t="s">
        <v>175</v>
      </c>
      <c r="F409" s="244" t="s">
        <v>669</v>
      </c>
      <c r="K409" s="21"/>
      <c r="L409" s="245"/>
      <c r="S409" s="40"/>
      <c r="AS409" s="10" t="s">
        <v>175</v>
      </c>
      <c r="AT409" s="10" t="s">
        <v>76</v>
      </c>
    </row>
    <row r="410" spans="2:64" s="164" customFormat="1">
      <c r="B410" s="224"/>
      <c r="D410" s="225" t="s">
        <v>166</v>
      </c>
      <c r="E410" s="226" t="s">
        <v>3</v>
      </c>
      <c r="F410" s="227" t="s">
        <v>541</v>
      </c>
      <c r="H410" s="226" t="s">
        <v>3</v>
      </c>
      <c r="K410" s="224"/>
      <c r="L410" s="228"/>
      <c r="S410" s="229"/>
      <c r="AS410" s="226" t="s">
        <v>166</v>
      </c>
      <c r="AT410" s="226" t="s">
        <v>76</v>
      </c>
      <c r="AU410" s="164" t="s">
        <v>74</v>
      </c>
      <c r="AV410" s="164" t="s">
        <v>27</v>
      </c>
      <c r="AW410" s="164" t="s">
        <v>67</v>
      </c>
      <c r="AX410" s="226" t="s">
        <v>157</v>
      </c>
    </row>
    <row r="411" spans="2:64" s="165" customFormat="1">
      <c r="B411" s="230"/>
      <c r="D411" s="225" t="s">
        <v>166</v>
      </c>
      <c r="E411" s="231" t="s">
        <v>3</v>
      </c>
      <c r="F411" s="232" t="s">
        <v>670</v>
      </c>
      <c r="H411" s="233">
        <v>20</v>
      </c>
      <c r="K411" s="230"/>
      <c r="L411" s="234"/>
      <c r="S411" s="235"/>
      <c r="AS411" s="231" t="s">
        <v>166</v>
      </c>
      <c r="AT411" s="231" t="s">
        <v>76</v>
      </c>
      <c r="AU411" s="165" t="s">
        <v>76</v>
      </c>
      <c r="AV411" s="165" t="s">
        <v>27</v>
      </c>
      <c r="AW411" s="165" t="s">
        <v>74</v>
      </c>
      <c r="AX411" s="231" t="s">
        <v>157</v>
      </c>
    </row>
    <row r="412" spans="2:64" s="1" customFormat="1" ht="16.5" customHeight="1">
      <c r="B412" s="21"/>
      <c r="C412" s="212" t="s">
        <v>671</v>
      </c>
      <c r="D412" s="212" t="s">
        <v>160</v>
      </c>
      <c r="E412" s="213" t="s">
        <v>672</v>
      </c>
      <c r="F412" s="214" t="s">
        <v>673</v>
      </c>
      <c r="G412" s="215" t="s">
        <v>297</v>
      </c>
      <c r="H412" s="216">
        <v>20</v>
      </c>
      <c r="I412" s="163">
        <v>0</v>
      </c>
      <c r="J412" s="217">
        <f>ROUND(I412*H412,2)</f>
        <v>0</v>
      </c>
      <c r="K412" s="21"/>
      <c r="L412" s="218" t="s">
        <v>3</v>
      </c>
      <c r="M412" s="219" t="s">
        <v>38</v>
      </c>
      <c r="N412" s="220">
        <v>0.315</v>
      </c>
      <c r="O412" s="220">
        <f>N412*H412</f>
        <v>6.3</v>
      </c>
      <c r="P412" s="220">
        <v>4.3400000000000001E-3</v>
      </c>
      <c r="Q412" s="220">
        <f>P412*H412</f>
        <v>8.6800000000000002E-2</v>
      </c>
      <c r="R412" s="220">
        <v>0</v>
      </c>
      <c r="S412" s="221">
        <f>R412*H412</f>
        <v>0</v>
      </c>
      <c r="AQ412" s="222" t="s">
        <v>265</v>
      </c>
      <c r="AS412" s="222" t="s">
        <v>160</v>
      </c>
      <c r="AT412" s="222" t="s">
        <v>76</v>
      </c>
      <c r="AX412" s="10" t="s">
        <v>157</v>
      </c>
      <c r="BD412" s="223">
        <f>IF(M412="základní",J412,0)</f>
        <v>0</v>
      </c>
      <c r="BE412" s="223">
        <f>IF(M412="snížená",J412,0)</f>
        <v>0</v>
      </c>
      <c r="BF412" s="223">
        <f>IF(M412="zákl. přenesená",J412,0)</f>
        <v>0</v>
      </c>
      <c r="BG412" s="223">
        <f>IF(M412="sníž. přenesená",J412,0)</f>
        <v>0</v>
      </c>
      <c r="BH412" s="223">
        <f>IF(M412="nulová",J412,0)</f>
        <v>0</v>
      </c>
      <c r="BI412" s="10" t="s">
        <v>74</v>
      </c>
      <c r="BJ412" s="223">
        <f>ROUND(I412*H412,2)</f>
        <v>0</v>
      </c>
      <c r="BK412" s="10" t="s">
        <v>265</v>
      </c>
      <c r="BL412" s="222" t="s">
        <v>674</v>
      </c>
    </row>
    <row r="413" spans="2:64" s="1" customFormat="1">
      <c r="B413" s="21"/>
      <c r="D413" s="243" t="s">
        <v>175</v>
      </c>
      <c r="F413" s="244" t="s">
        <v>675</v>
      </c>
      <c r="K413" s="21"/>
      <c r="L413" s="245"/>
      <c r="S413" s="40"/>
      <c r="AS413" s="10" t="s">
        <v>175</v>
      </c>
      <c r="AT413" s="10" t="s">
        <v>76</v>
      </c>
    </row>
    <row r="414" spans="2:64" s="164" customFormat="1">
      <c r="B414" s="224"/>
      <c r="D414" s="225" t="s">
        <v>166</v>
      </c>
      <c r="E414" s="226" t="s">
        <v>3</v>
      </c>
      <c r="F414" s="227" t="s">
        <v>541</v>
      </c>
      <c r="H414" s="226" t="s">
        <v>3</v>
      </c>
      <c r="K414" s="224"/>
      <c r="L414" s="228"/>
      <c r="S414" s="229"/>
      <c r="AS414" s="226" t="s">
        <v>166</v>
      </c>
      <c r="AT414" s="226" t="s">
        <v>76</v>
      </c>
      <c r="AU414" s="164" t="s">
        <v>74</v>
      </c>
      <c r="AV414" s="164" t="s">
        <v>27</v>
      </c>
      <c r="AW414" s="164" t="s">
        <v>67</v>
      </c>
      <c r="AX414" s="226" t="s">
        <v>157</v>
      </c>
    </row>
    <row r="415" spans="2:64" s="165" customFormat="1">
      <c r="B415" s="230"/>
      <c r="D415" s="225" t="s">
        <v>166</v>
      </c>
      <c r="E415" s="231" t="s">
        <v>3</v>
      </c>
      <c r="F415" s="232" t="s">
        <v>676</v>
      </c>
      <c r="H415" s="233">
        <v>20</v>
      </c>
      <c r="K415" s="230"/>
      <c r="L415" s="234"/>
      <c r="S415" s="235"/>
      <c r="AS415" s="231" t="s">
        <v>166</v>
      </c>
      <c r="AT415" s="231" t="s">
        <v>76</v>
      </c>
      <c r="AU415" s="165" t="s">
        <v>76</v>
      </c>
      <c r="AV415" s="165" t="s">
        <v>27</v>
      </c>
      <c r="AW415" s="165" t="s">
        <v>74</v>
      </c>
      <c r="AX415" s="231" t="s">
        <v>157</v>
      </c>
    </row>
    <row r="416" spans="2:64" s="1" customFormat="1" ht="16.5" customHeight="1">
      <c r="B416" s="21"/>
      <c r="C416" s="212" t="s">
        <v>677</v>
      </c>
      <c r="D416" s="212" t="s">
        <v>160</v>
      </c>
      <c r="E416" s="213" t="s">
        <v>678</v>
      </c>
      <c r="F416" s="214" t="s">
        <v>679</v>
      </c>
      <c r="G416" s="215" t="s">
        <v>297</v>
      </c>
      <c r="H416" s="216">
        <v>75</v>
      </c>
      <c r="I416" s="163">
        <v>0</v>
      </c>
      <c r="J416" s="217">
        <f>ROUND(I416*H416,2)</f>
        <v>0</v>
      </c>
      <c r="K416" s="21"/>
      <c r="L416" s="218" t="s">
        <v>3</v>
      </c>
      <c r="M416" s="219" t="s">
        <v>38</v>
      </c>
      <c r="N416" s="220">
        <v>0.187</v>
      </c>
      <c r="O416" s="220">
        <f>N416*H416</f>
        <v>14.025</v>
      </c>
      <c r="P416" s="220">
        <v>1.5900000000000001E-3</v>
      </c>
      <c r="Q416" s="220">
        <f>P416*H416</f>
        <v>0.11925000000000001</v>
      </c>
      <c r="R416" s="220">
        <v>0</v>
      </c>
      <c r="S416" s="221">
        <f>R416*H416</f>
        <v>0</v>
      </c>
      <c r="AQ416" s="222" t="s">
        <v>265</v>
      </c>
      <c r="AS416" s="222" t="s">
        <v>160</v>
      </c>
      <c r="AT416" s="222" t="s">
        <v>76</v>
      </c>
      <c r="AX416" s="10" t="s">
        <v>157</v>
      </c>
      <c r="BD416" s="223">
        <f>IF(M416="základní",J416,0)</f>
        <v>0</v>
      </c>
      <c r="BE416" s="223">
        <f>IF(M416="snížená",J416,0)</f>
        <v>0</v>
      </c>
      <c r="BF416" s="223">
        <f>IF(M416="zákl. přenesená",J416,0)</f>
        <v>0</v>
      </c>
      <c r="BG416" s="223">
        <f>IF(M416="sníž. přenesená",J416,0)</f>
        <v>0</v>
      </c>
      <c r="BH416" s="223">
        <f>IF(M416="nulová",J416,0)</f>
        <v>0</v>
      </c>
      <c r="BI416" s="10" t="s">
        <v>74</v>
      </c>
      <c r="BJ416" s="223">
        <f>ROUND(I416*H416,2)</f>
        <v>0</v>
      </c>
      <c r="BK416" s="10" t="s">
        <v>265</v>
      </c>
      <c r="BL416" s="222" t="s">
        <v>680</v>
      </c>
    </row>
    <row r="417" spans="2:64" s="164" customFormat="1">
      <c r="B417" s="224"/>
      <c r="D417" s="225" t="s">
        <v>166</v>
      </c>
      <c r="E417" s="226" t="s">
        <v>3</v>
      </c>
      <c r="F417" s="227" t="s">
        <v>541</v>
      </c>
      <c r="H417" s="226" t="s">
        <v>3</v>
      </c>
      <c r="K417" s="224"/>
      <c r="L417" s="228"/>
      <c r="S417" s="229"/>
      <c r="AS417" s="226" t="s">
        <v>166</v>
      </c>
      <c r="AT417" s="226" t="s">
        <v>76</v>
      </c>
      <c r="AU417" s="164" t="s">
        <v>74</v>
      </c>
      <c r="AV417" s="164" t="s">
        <v>27</v>
      </c>
      <c r="AW417" s="164" t="s">
        <v>67</v>
      </c>
      <c r="AX417" s="226" t="s">
        <v>157</v>
      </c>
    </row>
    <row r="418" spans="2:64" s="165" customFormat="1">
      <c r="B418" s="230"/>
      <c r="D418" s="225" t="s">
        <v>166</v>
      </c>
      <c r="E418" s="231" t="s">
        <v>3</v>
      </c>
      <c r="F418" s="232" t="s">
        <v>681</v>
      </c>
      <c r="H418" s="233">
        <v>75</v>
      </c>
      <c r="K418" s="230"/>
      <c r="L418" s="234"/>
      <c r="S418" s="235"/>
      <c r="AS418" s="231" t="s">
        <v>166</v>
      </c>
      <c r="AT418" s="231" t="s">
        <v>76</v>
      </c>
      <c r="AU418" s="165" t="s">
        <v>76</v>
      </c>
      <c r="AV418" s="165" t="s">
        <v>27</v>
      </c>
      <c r="AW418" s="165" t="s">
        <v>74</v>
      </c>
      <c r="AX418" s="231" t="s">
        <v>157</v>
      </c>
    </row>
    <row r="419" spans="2:64" s="1" customFormat="1" ht="16.5" customHeight="1">
      <c r="B419" s="21"/>
      <c r="C419" s="212" t="s">
        <v>682</v>
      </c>
      <c r="D419" s="212" t="s">
        <v>160</v>
      </c>
      <c r="E419" s="213" t="s">
        <v>683</v>
      </c>
      <c r="F419" s="214" t="s">
        <v>684</v>
      </c>
      <c r="G419" s="215" t="s">
        <v>297</v>
      </c>
      <c r="H419" s="216">
        <v>59</v>
      </c>
      <c r="I419" s="163">
        <v>0</v>
      </c>
      <c r="J419" s="217">
        <f>ROUND(I419*H419,2)</f>
        <v>0</v>
      </c>
      <c r="K419" s="21"/>
      <c r="L419" s="218" t="s">
        <v>3</v>
      </c>
      <c r="M419" s="219" t="s">
        <v>38</v>
      </c>
      <c r="N419" s="220">
        <v>0.22800000000000001</v>
      </c>
      <c r="O419" s="220">
        <f>N419*H419</f>
        <v>13.452</v>
      </c>
      <c r="P419" s="220">
        <v>2.2799999999999999E-3</v>
      </c>
      <c r="Q419" s="220">
        <f>P419*H419</f>
        <v>0.13452</v>
      </c>
      <c r="R419" s="220">
        <v>0</v>
      </c>
      <c r="S419" s="221">
        <f>R419*H419</f>
        <v>0</v>
      </c>
      <c r="AQ419" s="222" t="s">
        <v>265</v>
      </c>
      <c r="AS419" s="222" t="s">
        <v>160</v>
      </c>
      <c r="AT419" s="222" t="s">
        <v>76</v>
      </c>
      <c r="AX419" s="10" t="s">
        <v>157</v>
      </c>
      <c r="BD419" s="223">
        <f>IF(M419="základní",J419,0)</f>
        <v>0</v>
      </c>
      <c r="BE419" s="223">
        <f>IF(M419="snížená",J419,0)</f>
        <v>0</v>
      </c>
      <c r="BF419" s="223">
        <f>IF(M419="zákl. přenesená",J419,0)</f>
        <v>0</v>
      </c>
      <c r="BG419" s="223">
        <f>IF(M419="sníž. přenesená",J419,0)</f>
        <v>0</v>
      </c>
      <c r="BH419" s="223">
        <f>IF(M419="nulová",J419,0)</f>
        <v>0</v>
      </c>
      <c r="BI419" s="10" t="s">
        <v>74</v>
      </c>
      <c r="BJ419" s="223">
        <f>ROUND(I419*H419,2)</f>
        <v>0</v>
      </c>
      <c r="BK419" s="10" t="s">
        <v>265</v>
      </c>
      <c r="BL419" s="222" t="s">
        <v>685</v>
      </c>
    </row>
    <row r="420" spans="2:64" s="164" customFormat="1">
      <c r="B420" s="224"/>
      <c r="D420" s="225" t="s">
        <v>166</v>
      </c>
      <c r="E420" s="226" t="s">
        <v>3</v>
      </c>
      <c r="F420" s="227" t="s">
        <v>541</v>
      </c>
      <c r="H420" s="226" t="s">
        <v>3</v>
      </c>
      <c r="K420" s="224"/>
      <c r="L420" s="228"/>
      <c r="S420" s="229"/>
      <c r="AS420" s="226" t="s">
        <v>166</v>
      </c>
      <c r="AT420" s="226" t="s">
        <v>76</v>
      </c>
      <c r="AU420" s="164" t="s">
        <v>74</v>
      </c>
      <c r="AV420" s="164" t="s">
        <v>27</v>
      </c>
      <c r="AW420" s="164" t="s">
        <v>67</v>
      </c>
      <c r="AX420" s="226" t="s">
        <v>157</v>
      </c>
    </row>
    <row r="421" spans="2:64" s="165" customFormat="1">
      <c r="B421" s="230"/>
      <c r="D421" s="225" t="s">
        <v>166</v>
      </c>
      <c r="E421" s="231" t="s">
        <v>3</v>
      </c>
      <c r="F421" s="232" t="s">
        <v>686</v>
      </c>
      <c r="H421" s="233">
        <v>59</v>
      </c>
      <c r="K421" s="230"/>
      <c r="L421" s="234"/>
      <c r="S421" s="235"/>
      <c r="AS421" s="231" t="s">
        <v>166</v>
      </c>
      <c r="AT421" s="231" t="s">
        <v>76</v>
      </c>
      <c r="AU421" s="165" t="s">
        <v>76</v>
      </c>
      <c r="AV421" s="165" t="s">
        <v>27</v>
      </c>
      <c r="AW421" s="165" t="s">
        <v>74</v>
      </c>
      <c r="AX421" s="231" t="s">
        <v>157</v>
      </c>
    </row>
    <row r="422" spans="2:64" s="1" customFormat="1" ht="16.5" customHeight="1">
      <c r="B422" s="21"/>
      <c r="C422" s="212" t="s">
        <v>687</v>
      </c>
      <c r="D422" s="212" t="s">
        <v>160</v>
      </c>
      <c r="E422" s="213" t="s">
        <v>688</v>
      </c>
      <c r="F422" s="214" t="s">
        <v>689</v>
      </c>
      <c r="G422" s="215" t="s">
        <v>447</v>
      </c>
      <c r="H422" s="216">
        <v>128</v>
      </c>
      <c r="I422" s="163">
        <v>0</v>
      </c>
      <c r="J422" s="217">
        <f>ROUND(I422*H422,2)</f>
        <v>0</v>
      </c>
      <c r="K422" s="21"/>
      <c r="L422" s="218" t="s">
        <v>3</v>
      </c>
      <c r="M422" s="219" t="s">
        <v>38</v>
      </c>
      <c r="N422" s="220">
        <v>8.3000000000000004E-2</v>
      </c>
      <c r="O422" s="220">
        <f>N422*H422</f>
        <v>10.624000000000001</v>
      </c>
      <c r="P422" s="220">
        <v>4.0000000000000002E-4</v>
      </c>
      <c r="Q422" s="220">
        <f>P422*H422</f>
        <v>5.1200000000000002E-2</v>
      </c>
      <c r="R422" s="220">
        <v>0</v>
      </c>
      <c r="S422" s="221">
        <f>R422*H422</f>
        <v>0</v>
      </c>
      <c r="AQ422" s="222" t="s">
        <v>265</v>
      </c>
      <c r="AS422" s="222" t="s">
        <v>160</v>
      </c>
      <c r="AT422" s="222" t="s">
        <v>76</v>
      </c>
      <c r="AX422" s="10" t="s">
        <v>157</v>
      </c>
      <c r="BD422" s="223">
        <f>IF(M422="základní",J422,0)</f>
        <v>0</v>
      </c>
      <c r="BE422" s="223">
        <f>IF(M422="snížená",J422,0)</f>
        <v>0</v>
      </c>
      <c r="BF422" s="223">
        <f>IF(M422="zákl. přenesená",J422,0)</f>
        <v>0</v>
      </c>
      <c r="BG422" s="223">
        <f>IF(M422="sníž. přenesená",J422,0)</f>
        <v>0</v>
      </c>
      <c r="BH422" s="223">
        <f>IF(M422="nulová",J422,0)</f>
        <v>0</v>
      </c>
      <c r="BI422" s="10" t="s">
        <v>74</v>
      </c>
      <c r="BJ422" s="223">
        <f>ROUND(I422*H422,2)</f>
        <v>0</v>
      </c>
      <c r="BK422" s="10" t="s">
        <v>265</v>
      </c>
      <c r="BL422" s="222" t="s">
        <v>690</v>
      </c>
    </row>
    <row r="423" spans="2:64" s="1" customFormat="1">
      <c r="B423" s="21"/>
      <c r="D423" s="243" t="s">
        <v>175</v>
      </c>
      <c r="F423" s="244" t="s">
        <v>691</v>
      </c>
      <c r="K423" s="21"/>
      <c r="L423" s="245"/>
      <c r="S423" s="40"/>
      <c r="AS423" s="10" t="s">
        <v>175</v>
      </c>
      <c r="AT423" s="10" t="s">
        <v>76</v>
      </c>
    </row>
    <row r="424" spans="2:64" s="164" customFormat="1">
      <c r="B424" s="224"/>
      <c r="D424" s="225" t="s">
        <v>166</v>
      </c>
      <c r="E424" s="226" t="s">
        <v>3</v>
      </c>
      <c r="F424" s="227" t="s">
        <v>541</v>
      </c>
      <c r="H424" s="226" t="s">
        <v>3</v>
      </c>
      <c r="K424" s="224"/>
      <c r="L424" s="228"/>
      <c r="S424" s="229"/>
      <c r="AS424" s="226" t="s">
        <v>166</v>
      </c>
      <c r="AT424" s="226" t="s">
        <v>76</v>
      </c>
      <c r="AU424" s="164" t="s">
        <v>74</v>
      </c>
      <c r="AV424" s="164" t="s">
        <v>27</v>
      </c>
      <c r="AW424" s="164" t="s">
        <v>67</v>
      </c>
      <c r="AX424" s="226" t="s">
        <v>157</v>
      </c>
    </row>
    <row r="425" spans="2:64" s="165" customFormat="1">
      <c r="B425" s="230"/>
      <c r="D425" s="225" t="s">
        <v>166</v>
      </c>
      <c r="E425" s="231" t="s">
        <v>3</v>
      </c>
      <c r="F425" s="232" t="s">
        <v>692</v>
      </c>
      <c r="H425" s="233">
        <v>128</v>
      </c>
      <c r="K425" s="230"/>
      <c r="L425" s="234"/>
      <c r="S425" s="235"/>
      <c r="AS425" s="231" t="s">
        <v>166</v>
      </c>
      <c r="AT425" s="231" t="s">
        <v>76</v>
      </c>
      <c r="AU425" s="165" t="s">
        <v>76</v>
      </c>
      <c r="AV425" s="165" t="s">
        <v>27</v>
      </c>
      <c r="AW425" s="165" t="s">
        <v>74</v>
      </c>
      <c r="AX425" s="231" t="s">
        <v>157</v>
      </c>
    </row>
    <row r="426" spans="2:64" s="1" customFormat="1" ht="21.75" customHeight="1">
      <c r="B426" s="21"/>
      <c r="C426" s="212" t="s">
        <v>693</v>
      </c>
      <c r="D426" s="212" t="s">
        <v>160</v>
      </c>
      <c r="E426" s="213" t="s">
        <v>694</v>
      </c>
      <c r="F426" s="214" t="s">
        <v>695</v>
      </c>
      <c r="G426" s="215" t="s">
        <v>297</v>
      </c>
      <c r="H426" s="216">
        <v>59</v>
      </c>
      <c r="I426" s="163">
        <v>0</v>
      </c>
      <c r="J426" s="217">
        <f>ROUND(I426*H426,2)</f>
        <v>0</v>
      </c>
      <c r="K426" s="21"/>
      <c r="L426" s="218" t="s">
        <v>3</v>
      </c>
      <c r="M426" s="219" t="s">
        <v>38</v>
      </c>
      <c r="N426" s="220">
        <v>0.625</v>
      </c>
      <c r="O426" s="220">
        <f>N426*H426</f>
        <v>36.875</v>
      </c>
      <c r="P426" s="220">
        <v>2.2599999999999999E-3</v>
      </c>
      <c r="Q426" s="220">
        <f>P426*H426</f>
        <v>0.13333999999999999</v>
      </c>
      <c r="R426" s="220">
        <v>0</v>
      </c>
      <c r="S426" s="221">
        <f>R426*H426</f>
        <v>0</v>
      </c>
      <c r="AQ426" s="222" t="s">
        <v>265</v>
      </c>
      <c r="AS426" s="222" t="s">
        <v>160</v>
      </c>
      <c r="AT426" s="222" t="s">
        <v>76</v>
      </c>
      <c r="AX426" s="10" t="s">
        <v>157</v>
      </c>
      <c r="BD426" s="223">
        <f>IF(M426="základní",J426,0)</f>
        <v>0</v>
      </c>
      <c r="BE426" s="223">
        <f>IF(M426="snížená",J426,0)</f>
        <v>0</v>
      </c>
      <c r="BF426" s="223">
        <f>IF(M426="zákl. přenesená",J426,0)</f>
        <v>0</v>
      </c>
      <c r="BG426" s="223">
        <f>IF(M426="sníž. přenesená",J426,0)</f>
        <v>0</v>
      </c>
      <c r="BH426" s="223">
        <f>IF(M426="nulová",J426,0)</f>
        <v>0</v>
      </c>
      <c r="BI426" s="10" t="s">
        <v>74</v>
      </c>
      <c r="BJ426" s="223">
        <f>ROUND(I426*H426,2)</f>
        <v>0</v>
      </c>
      <c r="BK426" s="10" t="s">
        <v>265</v>
      </c>
      <c r="BL426" s="222" t="s">
        <v>696</v>
      </c>
    </row>
    <row r="427" spans="2:64" s="164" customFormat="1">
      <c r="B427" s="224"/>
      <c r="D427" s="225" t="s">
        <v>166</v>
      </c>
      <c r="E427" s="226" t="s">
        <v>3</v>
      </c>
      <c r="F427" s="227" t="s">
        <v>541</v>
      </c>
      <c r="H427" s="226" t="s">
        <v>3</v>
      </c>
      <c r="K427" s="224"/>
      <c r="L427" s="228"/>
      <c r="S427" s="229"/>
      <c r="AS427" s="226" t="s">
        <v>166</v>
      </c>
      <c r="AT427" s="226" t="s">
        <v>76</v>
      </c>
      <c r="AU427" s="164" t="s">
        <v>74</v>
      </c>
      <c r="AV427" s="164" t="s">
        <v>27</v>
      </c>
      <c r="AW427" s="164" t="s">
        <v>67</v>
      </c>
      <c r="AX427" s="226" t="s">
        <v>157</v>
      </c>
    </row>
    <row r="428" spans="2:64" s="165" customFormat="1">
      <c r="B428" s="230"/>
      <c r="D428" s="225" t="s">
        <v>166</v>
      </c>
      <c r="E428" s="231" t="s">
        <v>3</v>
      </c>
      <c r="F428" s="232" t="s">
        <v>697</v>
      </c>
      <c r="H428" s="233">
        <v>59</v>
      </c>
      <c r="K428" s="230"/>
      <c r="L428" s="234"/>
      <c r="S428" s="235"/>
      <c r="AS428" s="231" t="s">
        <v>166</v>
      </c>
      <c r="AT428" s="231" t="s">
        <v>76</v>
      </c>
      <c r="AU428" s="165" t="s">
        <v>76</v>
      </c>
      <c r="AV428" s="165" t="s">
        <v>27</v>
      </c>
      <c r="AW428" s="165" t="s">
        <v>74</v>
      </c>
      <c r="AX428" s="231" t="s">
        <v>157</v>
      </c>
    </row>
    <row r="429" spans="2:64" s="1" customFormat="1" ht="21.75" customHeight="1">
      <c r="B429" s="21"/>
      <c r="C429" s="212" t="s">
        <v>698</v>
      </c>
      <c r="D429" s="212" t="s">
        <v>160</v>
      </c>
      <c r="E429" s="213" t="s">
        <v>699</v>
      </c>
      <c r="F429" s="214" t="s">
        <v>700</v>
      </c>
      <c r="G429" s="215" t="s">
        <v>447</v>
      </c>
      <c r="H429" s="216">
        <v>52</v>
      </c>
      <c r="I429" s="163">
        <v>0</v>
      </c>
      <c r="J429" s="217">
        <f>ROUND(I429*H429,2)</f>
        <v>0</v>
      </c>
      <c r="K429" s="21"/>
      <c r="L429" s="218" t="s">
        <v>3</v>
      </c>
      <c r="M429" s="219" t="s">
        <v>38</v>
      </c>
      <c r="N429" s="220">
        <v>0.43</v>
      </c>
      <c r="O429" s="220">
        <f>N429*H429</f>
        <v>22.36</v>
      </c>
      <c r="P429" s="220">
        <v>0</v>
      </c>
      <c r="Q429" s="220">
        <f>P429*H429</f>
        <v>0</v>
      </c>
      <c r="R429" s="220">
        <v>0</v>
      </c>
      <c r="S429" s="221">
        <f>R429*H429</f>
        <v>0</v>
      </c>
      <c r="AQ429" s="222" t="s">
        <v>265</v>
      </c>
      <c r="AS429" s="222" t="s">
        <v>160</v>
      </c>
      <c r="AT429" s="222" t="s">
        <v>76</v>
      </c>
      <c r="AX429" s="10" t="s">
        <v>157</v>
      </c>
      <c r="BD429" s="223">
        <f>IF(M429="základní",J429,0)</f>
        <v>0</v>
      </c>
      <c r="BE429" s="223">
        <f>IF(M429="snížená",J429,0)</f>
        <v>0</v>
      </c>
      <c r="BF429" s="223">
        <f>IF(M429="zákl. přenesená",J429,0)</f>
        <v>0</v>
      </c>
      <c r="BG429" s="223">
        <f>IF(M429="sníž. přenesená",J429,0)</f>
        <v>0</v>
      </c>
      <c r="BH429" s="223">
        <f>IF(M429="nulová",J429,0)</f>
        <v>0</v>
      </c>
      <c r="BI429" s="10" t="s">
        <v>74</v>
      </c>
      <c r="BJ429" s="223">
        <f>ROUND(I429*H429,2)</f>
        <v>0</v>
      </c>
      <c r="BK429" s="10" t="s">
        <v>265</v>
      </c>
      <c r="BL429" s="222" t="s">
        <v>701</v>
      </c>
    </row>
    <row r="430" spans="2:64" s="1" customFormat="1">
      <c r="B430" s="21"/>
      <c r="D430" s="243" t="s">
        <v>175</v>
      </c>
      <c r="F430" s="244" t="s">
        <v>702</v>
      </c>
      <c r="K430" s="21"/>
      <c r="L430" s="245"/>
      <c r="S430" s="40"/>
      <c r="AS430" s="10" t="s">
        <v>175</v>
      </c>
      <c r="AT430" s="10" t="s">
        <v>76</v>
      </c>
    </row>
    <row r="431" spans="2:64" s="164" customFormat="1">
      <c r="B431" s="224"/>
      <c r="D431" s="225" t="s">
        <v>166</v>
      </c>
      <c r="E431" s="226" t="s">
        <v>3</v>
      </c>
      <c r="F431" s="227" t="s">
        <v>541</v>
      </c>
      <c r="H431" s="226" t="s">
        <v>3</v>
      </c>
      <c r="K431" s="224"/>
      <c r="L431" s="228"/>
      <c r="S431" s="229"/>
      <c r="AS431" s="226" t="s">
        <v>166</v>
      </c>
      <c r="AT431" s="226" t="s">
        <v>76</v>
      </c>
      <c r="AU431" s="164" t="s">
        <v>74</v>
      </c>
      <c r="AV431" s="164" t="s">
        <v>27</v>
      </c>
      <c r="AW431" s="164" t="s">
        <v>67</v>
      </c>
      <c r="AX431" s="226" t="s">
        <v>157</v>
      </c>
    </row>
    <row r="432" spans="2:64" s="165" customFormat="1">
      <c r="B432" s="230"/>
      <c r="D432" s="225" t="s">
        <v>166</v>
      </c>
      <c r="E432" s="231" t="s">
        <v>3</v>
      </c>
      <c r="F432" s="232" t="s">
        <v>703</v>
      </c>
      <c r="H432" s="233">
        <v>32</v>
      </c>
      <c r="K432" s="230"/>
      <c r="L432" s="234"/>
      <c r="S432" s="235"/>
      <c r="AS432" s="231" t="s">
        <v>166</v>
      </c>
      <c r="AT432" s="231" t="s">
        <v>76</v>
      </c>
      <c r="AU432" s="165" t="s">
        <v>76</v>
      </c>
      <c r="AV432" s="165" t="s">
        <v>27</v>
      </c>
      <c r="AW432" s="165" t="s">
        <v>67</v>
      </c>
      <c r="AX432" s="231" t="s">
        <v>157</v>
      </c>
    </row>
    <row r="433" spans="2:64" s="165" customFormat="1">
      <c r="B433" s="230"/>
      <c r="D433" s="225" t="s">
        <v>166</v>
      </c>
      <c r="E433" s="231" t="s">
        <v>3</v>
      </c>
      <c r="F433" s="232" t="s">
        <v>1082</v>
      </c>
      <c r="H433" s="233">
        <v>20</v>
      </c>
      <c r="K433" s="230"/>
      <c r="L433" s="234"/>
      <c r="S433" s="235"/>
      <c r="AS433" s="231" t="s">
        <v>166</v>
      </c>
      <c r="AT433" s="231" t="s">
        <v>76</v>
      </c>
      <c r="AU433" s="165" t="s">
        <v>76</v>
      </c>
      <c r="AV433" s="165" t="s">
        <v>27</v>
      </c>
      <c r="AW433" s="165" t="s">
        <v>67</v>
      </c>
      <c r="AX433" s="231" t="s">
        <v>157</v>
      </c>
    </row>
    <row r="434" spans="2:64" s="166" customFormat="1">
      <c r="B434" s="236"/>
      <c r="D434" s="225" t="s">
        <v>166</v>
      </c>
      <c r="E434" s="237" t="s">
        <v>3</v>
      </c>
      <c r="F434" s="238" t="s">
        <v>171</v>
      </c>
      <c r="H434" s="239">
        <f>SUM(H432:H433)</f>
        <v>52</v>
      </c>
      <c r="K434" s="236"/>
      <c r="L434" s="240"/>
      <c r="S434" s="241"/>
      <c r="AS434" s="237" t="s">
        <v>166</v>
      </c>
      <c r="AT434" s="237" t="s">
        <v>76</v>
      </c>
      <c r="AU434" s="166" t="s">
        <v>164</v>
      </c>
      <c r="AV434" s="166" t="s">
        <v>27</v>
      </c>
      <c r="AW434" s="166" t="s">
        <v>74</v>
      </c>
      <c r="AX434" s="237" t="s">
        <v>157</v>
      </c>
    </row>
    <row r="435" spans="2:64" s="1" customFormat="1" ht="16.5" customHeight="1">
      <c r="B435" s="21"/>
      <c r="C435" s="212" t="s">
        <v>704</v>
      </c>
      <c r="D435" s="212" t="s">
        <v>160</v>
      </c>
      <c r="E435" s="213" t="s">
        <v>705</v>
      </c>
      <c r="F435" s="214" t="s">
        <v>706</v>
      </c>
      <c r="G435" s="215" t="s">
        <v>163</v>
      </c>
      <c r="H435" s="216">
        <v>20.550999999999998</v>
      </c>
      <c r="I435" s="163">
        <v>0</v>
      </c>
      <c r="J435" s="217">
        <f>ROUND(I435*H435,2)</f>
        <v>0</v>
      </c>
      <c r="K435" s="21"/>
      <c r="L435" s="218" t="s">
        <v>3</v>
      </c>
      <c r="M435" s="219" t="s">
        <v>38</v>
      </c>
      <c r="N435" s="220">
        <v>1.593</v>
      </c>
      <c r="O435" s="220">
        <f>N435*H435</f>
        <v>32.737742999999995</v>
      </c>
      <c r="P435" s="220">
        <v>1.0789999999999999E-2</v>
      </c>
      <c r="Q435" s="220">
        <f>P435*H435</f>
        <v>0.22174528999999996</v>
      </c>
      <c r="R435" s="220">
        <v>0</v>
      </c>
      <c r="S435" s="221">
        <f>R435*H435</f>
        <v>0</v>
      </c>
      <c r="AQ435" s="222" t="s">
        <v>265</v>
      </c>
      <c r="AS435" s="222" t="s">
        <v>160</v>
      </c>
      <c r="AT435" s="222" t="s">
        <v>76</v>
      </c>
      <c r="AX435" s="10" t="s">
        <v>157</v>
      </c>
      <c r="BD435" s="223">
        <f>IF(M435="základní",J435,0)</f>
        <v>0</v>
      </c>
      <c r="BE435" s="223">
        <f>IF(M435="snížená",J435,0)</f>
        <v>0</v>
      </c>
      <c r="BF435" s="223">
        <f>IF(M435="zákl. přenesená",J435,0)</f>
        <v>0</v>
      </c>
      <c r="BG435" s="223">
        <f>IF(M435="sníž. přenesená",J435,0)</f>
        <v>0</v>
      </c>
      <c r="BH435" s="223">
        <f>IF(M435="nulová",J435,0)</f>
        <v>0</v>
      </c>
      <c r="BI435" s="10" t="s">
        <v>74</v>
      </c>
      <c r="BJ435" s="223">
        <f>ROUND(I435*H435,2)</f>
        <v>0</v>
      </c>
      <c r="BK435" s="10" t="s">
        <v>265</v>
      </c>
      <c r="BL435" s="222" t="s">
        <v>707</v>
      </c>
    </row>
    <row r="436" spans="2:64" s="1" customFormat="1">
      <c r="B436" s="21"/>
      <c r="D436" s="243" t="s">
        <v>175</v>
      </c>
      <c r="F436" s="244" t="s">
        <v>708</v>
      </c>
      <c r="K436" s="21"/>
      <c r="L436" s="245"/>
      <c r="S436" s="40"/>
      <c r="AS436" s="10" t="s">
        <v>175</v>
      </c>
      <c r="AT436" s="10" t="s">
        <v>76</v>
      </c>
    </row>
    <row r="437" spans="2:64" s="164" customFormat="1">
      <c r="B437" s="224"/>
      <c r="D437" s="225" t="s">
        <v>166</v>
      </c>
      <c r="E437" s="226" t="s">
        <v>3</v>
      </c>
      <c r="F437" s="227" t="s">
        <v>541</v>
      </c>
      <c r="H437" s="226" t="s">
        <v>3</v>
      </c>
      <c r="K437" s="224"/>
      <c r="L437" s="228"/>
      <c r="S437" s="229"/>
      <c r="AS437" s="226" t="s">
        <v>166</v>
      </c>
      <c r="AT437" s="226" t="s">
        <v>76</v>
      </c>
      <c r="AU437" s="164" t="s">
        <v>74</v>
      </c>
      <c r="AV437" s="164" t="s">
        <v>27</v>
      </c>
      <c r="AW437" s="164" t="s">
        <v>67</v>
      </c>
      <c r="AX437" s="226" t="s">
        <v>157</v>
      </c>
    </row>
    <row r="438" spans="2:64" s="165" customFormat="1">
      <c r="B438" s="230"/>
      <c r="D438" s="225" t="s">
        <v>166</v>
      </c>
      <c r="E438" s="231" t="s">
        <v>3</v>
      </c>
      <c r="F438" s="232" t="s">
        <v>709</v>
      </c>
      <c r="H438" s="233">
        <v>14.5</v>
      </c>
      <c r="K438" s="230"/>
      <c r="L438" s="234"/>
      <c r="S438" s="235"/>
      <c r="AS438" s="231" t="s">
        <v>166</v>
      </c>
      <c r="AT438" s="231" t="s">
        <v>76</v>
      </c>
      <c r="AU438" s="165" t="s">
        <v>76</v>
      </c>
      <c r="AV438" s="165" t="s">
        <v>27</v>
      </c>
      <c r="AW438" s="165" t="s">
        <v>67</v>
      </c>
      <c r="AX438" s="231" t="s">
        <v>157</v>
      </c>
    </row>
    <row r="439" spans="2:64" s="165" customFormat="1">
      <c r="B439" s="230"/>
      <c r="D439" s="225" t="s">
        <v>166</v>
      </c>
      <c r="E439" s="231" t="s">
        <v>3</v>
      </c>
      <c r="F439" s="232" t="s">
        <v>710</v>
      </c>
      <c r="H439" s="233">
        <v>5.7</v>
      </c>
      <c r="K439" s="230"/>
      <c r="L439" s="234"/>
      <c r="S439" s="235"/>
      <c r="AS439" s="231" t="s">
        <v>166</v>
      </c>
      <c r="AT439" s="231" t="s">
        <v>76</v>
      </c>
      <c r="AU439" s="165" t="s">
        <v>76</v>
      </c>
      <c r="AV439" s="165" t="s">
        <v>27</v>
      </c>
      <c r="AW439" s="165" t="s">
        <v>67</v>
      </c>
      <c r="AX439" s="231" t="s">
        <v>157</v>
      </c>
    </row>
    <row r="440" spans="2:64" s="165" customFormat="1">
      <c r="B440" s="230"/>
      <c r="D440" s="225" t="s">
        <v>166</v>
      </c>
      <c r="E440" s="231" t="s">
        <v>3</v>
      </c>
      <c r="F440" s="232" t="s">
        <v>711</v>
      </c>
      <c r="H440" s="233">
        <v>0.251</v>
      </c>
      <c r="K440" s="230"/>
      <c r="L440" s="234"/>
      <c r="S440" s="235"/>
      <c r="AS440" s="231" t="s">
        <v>166</v>
      </c>
      <c r="AT440" s="231" t="s">
        <v>76</v>
      </c>
      <c r="AU440" s="165" t="s">
        <v>76</v>
      </c>
      <c r="AV440" s="165" t="s">
        <v>27</v>
      </c>
      <c r="AW440" s="165" t="s">
        <v>67</v>
      </c>
      <c r="AX440" s="231" t="s">
        <v>157</v>
      </c>
    </row>
    <row r="441" spans="2:64" s="166" customFormat="1">
      <c r="B441" s="236"/>
      <c r="D441" s="225" t="s">
        <v>166</v>
      </c>
      <c r="E441" s="237" t="s">
        <v>3</v>
      </c>
      <c r="F441" s="238" t="s">
        <v>171</v>
      </c>
      <c r="H441" s="239">
        <v>20.550999999999998</v>
      </c>
      <c r="K441" s="236"/>
      <c r="L441" s="240"/>
      <c r="S441" s="241"/>
      <c r="AS441" s="237" t="s">
        <v>166</v>
      </c>
      <c r="AT441" s="237" t="s">
        <v>76</v>
      </c>
      <c r="AU441" s="166" t="s">
        <v>164</v>
      </c>
      <c r="AV441" s="166" t="s">
        <v>27</v>
      </c>
      <c r="AW441" s="166" t="s">
        <v>74</v>
      </c>
      <c r="AX441" s="237" t="s">
        <v>157</v>
      </c>
    </row>
    <row r="442" spans="2:64" s="1" customFormat="1" ht="16.5" customHeight="1">
      <c r="B442" s="21"/>
      <c r="C442" s="212" t="s">
        <v>276</v>
      </c>
      <c r="D442" s="212" t="s">
        <v>160</v>
      </c>
      <c r="E442" s="213" t="s">
        <v>712</v>
      </c>
      <c r="F442" s="214" t="s">
        <v>713</v>
      </c>
      <c r="G442" s="215" t="s">
        <v>447</v>
      </c>
      <c r="H442" s="216">
        <v>2</v>
      </c>
      <c r="I442" s="163">
        <v>0</v>
      </c>
      <c r="J442" s="217">
        <f>ROUND(I442*H442,2)</f>
        <v>0</v>
      </c>
      <c r="K442" s="21"/>
      <c r="L442" s="218" t="s">
        <v>3</v>
      </c>
      <c r="M442" s="219" t="s">
        <v>38</v>
      </c>
      <c r="N442" s="220">
        <v>0.27</v>
      </c>
      <c r="O442" s="220">
        <f>N442*H442</f>
        <v>0.54</v>
      </c>
      <c r="P442" s="220">
        <v>0</v>
      </c>
      <c r="Q442" s="220">
        <f>P442*H442</f>
        <v>0</v>
      </c>
      <c r="R442" s="220">
        <v>0</v>
      </c>
      <c r="S442" s="221">
        <f>R442*H442</f>
        <v>0</v>
      </c>
      <c r="AQ442" s="222" t="s">
        <v>265</v>
      </c>
      <c r="AS442" s="222" t="s">
        <v>160</v>
      </c>
      <c r="AT442" s="222" t="s">
        <v>76</v>
      </c>
      <c r="AX442" s="10" t="s">
        <v>157</v>
      </c>
      <c r="BD442" s="223">
        <f>IF(M442="základní",J442,0)</f>
        <v>0</v>
      </c>
      <c r="BE442" s="223">
        <f>IF(M442="snížená",J442,0)</f>
        <v>0</v>
      </c>
      <c r="BF442" s="223">
        <f>IF(M442="zákl. přenesená",J442,0)</f>
        <v>0</v>
      </c>
      <c r="BG442" s="223">
        <f>IF(M442="sníž. přenesená",J442,0)</f>
        <v>0</v>
      </c>
      <c r="BH442" s="223">
        <f>IF(M442="nulová",J442,0)</f>
        <v>0</v>
      </c>
      <c r="BI442" s="10" t="s">
        <v>74</v>
      </c>
      <c r="BJ442" s="223">
        <f>ROUND(I442*H442,2)</f>
        <v>0</v>
      </c>
      <c r="BK442" s="10" t="s">
        <v>265</v>
      </c>
      <c r="BL442" s="222" t="s">
        <v>714</v>
      </c>
    </row>
    <row r="443" spans="2:64" s="1" customFormat="1">
      <c r="B443" s="21"/>
      <c r="D443" s="243" t="s">
        <v>175</v>
      </c>
      <c r="F443" s="244" t="s">
        <v>715</v>
      </c>
      <c r="K443" s="21"/>
      <c r="L443" s="245"/>
      <c r="S443" s="40"/>
      <c r="AS443" s="10" t="s">
        <v>175</v>
      </c>
      <c r="AT443" s="10" t="s">
        <v>76</v>
      </c>
    </row>
    <row r="444" spans="2:64" s="164" customFormat="1">
      <c r="B444" s="224"/>
      <c r="D444" s="225" t="s">
        <v>166</v>
      </c>
      <c r="E444" s="226" t="s">
        <v>3</v>
      </c>
      <c r="F444" s="227" t="s">
        <v>541</v>
      </c>
      <c r="H444" s="226" t="s">
        <v>3</v>
      </c>
      <c r="K444" s="224"/>
      <c r="L444" s="228"/>
      <c r="S444" s="229"/>
      <c r="AS444" s="226" t="s">
        <v>166</v>
      </c>
      <c r="AT444" s="226" t="s">
        <v>76</v>
      </c>
      <c r="AU444" s="164" t="s">
        <v>74</v>
      </c>
      <c r="AV444" s="164" t="s">
        <v>27</v>
      </c>
      <c r="AW444" s="164" t="s">
        <v>67</v>
      </c>
      <c r="AX444" s="226" t="s">
        <v>157</v>
      </c>
    </row>
    <row r="445" spans="2:64" s="165" customFormat="1">
      <c r="B445" s="230"/>
      <c r="D445" s="225" t="s">
        <v>166</v>
      </c>
      <c r="E445" s="231" t="s">
        <v>3</v>
      </c>
      <c r="F445" s="232" t="s">
        <v>716</v>
      </c>
      <c r="H445" s="233">
        <v>2</v>
      </c>
      <c r="K445" s="230"/>
      <c r="L445" s="234"/>
      <c r="S445" s="235"/>
      <c r="AS445" s="231" t="s">
        <v>166</v>
      </c>
      <c r="AT445" s="231" t="s">
        <v>76</v>
      </c>
      <c r="AU445" s="165" t="s">
        <v>76</v>
      </c>
      <c r="AV445" s="165" t="s">
        <v>27</v>
      </c>
      <c r="AW445" s="165" t="s">
        <v>74</v>
      </c>
      <c r="AX445" s="231" t="s">
        <v>157</v>
      </c>
    </row>
    <row r="446" spans="2:64" s="1" customFormat="1" ht="16.5" customHeight="1">
      <c r="B446" s="21"/>
      <c r="C446" s="252" t="s">
        <v>717</v>
      </c>
      <c r="D446" s="252" t="s">
        <v>438</v>
      </c>
      <c r="E446" s="253" t="s">
        <v>718</v>
      </c>
      <c r="F446" s="254" t="s">
        <v>719</v>
      </c>
      <c r="G446" s="255" t="s">
        <v>447</v>
      </c>
      <c r="H446" s="261">
        <v>2</v>
      </c>
      <c r="I446" s="169">
        <v>0</v>
      </c>
      <c r="J446" s="257">
        <f>ROUND(I446*H446,2)</f>
        <v>0</v>
      </c>
      <c r="K446" s="258"/>
      <c r="L446" s="259" t="s">
        <v>3</v>
      </c>
      <c r="M446" s="260" t="s">
        <v>38</v>
      </c>
      <c r="N446" s="220">
        <v>0</v>
      </c>
      <c r="O446" s="220">
        <f>N446*H446</f>
        <v>0</v>
      </c>
      <c r="P446" s="220">
        <v>2.5000000000000001E-4</v>
      </c>
      <c r="Q446" s="220">
        <f>P446*H446</f>
        <v>5.0000000000000001E-4</v>
      </c>
      <c r="R446" s="220">
        <v>0</v>
      </c>
      <c r="S446" s="221">
        <f>R446*H446</f>
        <v>0</v>
      </c>
      <c r="AQ446" s="222" t="s">
        <v>361</v>
      </c>
      <c r="AS446" s="222" t="s">
        <v>438</v>
      </c>
      <c r="AT446" s="222" t="s">
        <v>76</v>
      </c>
      <c r="AX446" s="10" t="s">
        <v>157</v>
      </c>
      <c r="BD446" s="223">
        <f>IF(M446="základní",J446,0)</f>
        <v>0</v>
      </c>
      <c r="BE446" s="223">
        <f>IF(M446="snížená",J446,0)</f>
        <v>0</v>
      </c>
      <c r="BF446" s="223">
        <f>IF(M446="zákl. přenesená",J446,0)</f>
        <v>0</v>
      </c>
      <c r="BG446" s="223">
        <f>IF(M446="sníž. přenesená",J446,0)</f>
        <v>0</v>
      </c>
      <c r="BH446" s="223">
        <f>IF(M446="nulová",J446,0)</f>
        <v>0</v>
      </c>
      <c r="BI446" s="10" t="s">
        <v>74</v>
      </c>
      <c r="BJ446" s="223">
        <f>ROUND(I446*H446,2)</f>
        <v>0</v>
      </c>
      <c r="BK446" s="10" t="s">
        <v>265</v>
      </c>
      <c r="BL446" s="222" t="s">
        <v>720</v>
      </c>
    </row>
    <row r="447" spans="2:64" s="1" customFormat="1" ht="16.5" customHeight="1">
      <c r="B447" s="21"/>
      <c r="C447" s="212" t="s">
        <v>721</v>
      </c>
      <c r="D447" s="212" t="s">
        <v>160</v>
      </c>
      <c r="E447" s="213" t="s">
        <v>722</v>
      </c>
      <c r="F447" s="214" t="s">
        <v>723</v>
      </c>
      <c r="G447" s="215" t="s">
        <v>297</v>
      </c>
      <c r="H447" s="216">
        <v>60</v>
      </c>
      <c r="I447" s="163">
        <v>0</v>
      </c>
      <c r="J447" s="217">
        <f>ROUND(I447*H447,2)</f>
        <v>0</v>
      </c>
      <c r="K447" s="21"/>
      <c r="L447" s="218" t="s">
        <v>3</v>
      </c>
      <c r="M447" s="219" t="s">
        <v>38</v>
      </c>
      <c r="N447" s="220">
        <v>1.345</v>
      </c>
      <c r="O447" s="220">
        <f>N447*H447</f>
        <v>80.7</v>
      </c>
      <c r="P447" s="220">
        <v>6.3899999999999998E-3</v>
      </c>
      <c r="Q447" s="220">
        <f>P447*H447</f>
        <v>0.38339999999999996</v>
      </c>
      <c r="R447" s="220">
        <v>0</v>
      </c>
      <c r="S447" s="221">
        <f>R447*H447</f>
        <v>0</v>
      </c>
      <c r="AQ447" s="222" t="s">
        <v>265</v>
      </c>
      <c r="AS447" s="222" t="s">
        <v>160</v>
      </c>
      <c r="AT447" s="222" t="s">
        <v>76</v>
      </c>
      <c r="AX447" s="10" t="s">
        <v>157</v>
      </c>
      <c r="BD447" s="223">
        <f>IF(M447="základní",J447,0)</f>
        <v>0</v>
      </c>
      <c r="BE447" s="223">
        <f>IF(M447="snížená",J447,0)</f>
        <v>0</v>
      </c>
      <c r="BF447" s="223">
        <f>IF(M447="zákl. přenesená",J447,0)</f>
        <v>0</v>
      </c>
      <c r="BG447" s="223">
        <f>IF(M447="sníž. přenesená",J447,0)</f>
        <v>0</v>
      </c>
      <c r="BH447" s="223">
        <f>IF(M447="nulová",J447,0)</f>
        <v>0</v>
      </c>
      <c r="BI447" s="10" t="s">
        <v>74</v>
      </c>
      <c r="BJ447" s="223">
        <f>ROUND(I447*H447,2)</f>
        <v>0</v>
      </c>
      <c r="BK447" s="10" t="s">
        <v>265</v>
      </c>
      <c r="BL447" s="222" t="s">
        <v>724</v>
      </c>
    </row>
    <row r="448" spans="2:64" s="1" customFormat="1">
      <c r="B448" s="21"/>
      <c r="D448" s="243" t="s">
        <v>175</v>
      </c>
      <c r="F448" s="244" t="s">
        <v>725</v>
      </c>
      <c r="K448" s="21"/>
      <c r="L448" s="245"/>
      <c r="S448" s="40"/>
      <c r="AS448" s="10" t="s">
        <v>175</v>
      </c>
      <c r="AT448" s="10" t="s">
        <v>76</v>
      </c>
    </row>
    <row r="449" spans="2:64" s="164" customFormat="1">
      <c r="B449" s="224"/>
      <c r="D449" s="225" t="s">
        <v>166</v>
      </c>
      <c r="E449" s="226" t="s">
        <v>3</v>
      </c>
      <c r="F449" s="227" t="s">
        <v>541</v>
      </c>
      <c r="H449" s="226" t="s">
        <v>3</v>
      </c>
      <c r="K449" s="224"/>
      <c r="L449" s="228"/>
      <c r="S449" s="229"/>
      <c r="AS449" s="226" t="s">
        <v>166</v>
      </c>
      <c r="AT449" s="226" t="s">
        <v>76</v>
      </c>
      <c r="AU449" s="164" t="s">
        <v>74</v>
      </c>
      <c r="AV449" s="164" t="s">
        <v>27</v>
      </c>
      <c r="AW449" s="164" t="s">
        <v>67</v>
      </c>
      <c r="AX449" s="226" t="s">
        <v>157</v>
      </c>
    </row>
    <row r="450" spans="2:64" s="165" customFormat="1">
      <c r="B450" s="230"/>
      <c r="D450" s="225" t="s">
        <v>166</v>
      </c>
      <c r="E450" s="231" t="s">
        <v>3</v>
      </c>
      <c r="F450" s="232" t="s">
        <v>726</v>
      </c>
      <c r="H450" s="233">
        <v>60</v>
      </c>
      <c r="K450" s="230"/>
      <c r="L450" s="234"/>
      <c r="S450" s="235"/>
      <c r="AS450" s="231" t="s">
        <v>166</v>
      </c>
      <c r="AT450" s="231" t="s">
        <v>76</v>
      </c>
      <c r="AU450" s="165" t="s">
        <v>76</v>
      </c>
      <c r="AV450" s="165" t="s">
        <v>27</v>
      </c>
      <c r="AW450" s="165" t="s">
        <v>74</v>
      </c>
      <c r="AX450" s="231" t="s">
        <v>157</v>
      </c>
    </row>
    <row r="451" spans="2:64" s="1" customFormat="1" ht="16.5" customHeight="1">
      <c r="B451" s="21"/>
      <c r="C451" s="212" t="s">
        <v>727</v>
      </c>
      <c r="D451" s="212" t="s">
        <v>160</v>
      </c>
      <c r="E451" s="213" t="s">
        <v>728</v>
      </c>
      <c r="F451" s="214" t="s">
        <v>729</v>
      </c>
      <c r="G451" s="215" t="s">
        <v>441</v>
      </c>
      <c r="H451" s="216">
        <v>2468</v>
      </c>
      <c r="I451" s="163">
        <v>0</v>
      </c>
      <c r="J451" s="217">
        <f>ROUND(I451*H451,2)</f>
        <v>0</v>
      </c>
      <c r="K451" s="21"/>
      <c r="L451" s="218" t="s">
        <v>3</v>
      </c>
      <c r="M451" s="219" t="s">
        <v>38</v>
      </c>
      <c r="N451" s="220">
        <v>0.09</v>
      </c>
      <c r="O451" s="220">
        <f>N451*H451</f>
        <v>222.12</v>
      </c>
      <c r="P451" s="220">
        <v>5.0000000000000002E-5</v>
      </c>
      <c r="Q451" s="220">
        <f>P451*H451</f>
        <v>0.12340000000000001</v>
      </c>
      <c r="R451" s="220">
        <v>0</v>
      </c>
      <c r="S451" s="221">
        <f>R451*H451</f>
        <v>0</v>
      </c>
      <c r="AQ451" s="222" t="s">
        <v>265</v>
      </c>
      <c r="AS451" s="222" t="s">
        <v>160</v>
      </c>
      <c r="AT451" s="222" t="s">
        <v>76</v>
      </c>
      <c r="AX451" s="10" t="s">
        <v>157</v>
      </c>
      <c r="BD451" s="223">
        <f>IF(M451="základní",J451,0)</f>
        <v>0</v>
      </c>
      <c r="BE451" s="223">
        <f>IF(M451="snížená",J451,0)</f>
        <v>0</v>
      </c>
      <c r="BF451" s="223">
        <f>IF(M451="zákl. přenesená",J451,0)</f>
        <v>0</v>
      </c>
      <c r="BG451" s="223">
        <f>IF(M451="sníž. přenesená",J451,0)</f>
        <v>0</v>
      </c>
      <c r="BH451" s="223">
        <f>IF(M451="nulová",J451,0)</f>
        <v>0</v>
      </c>
      <c r="BI451" s="10" t="s">
        <v>74</v>
      </c>
      <c r="BJ451" s="223">
        <f>ROUND(I451*H451,2)</f>
        <v>0</v>
      </c>
      <c r="BK451" s="10" t="s">
        <v>265</v>
      </c>
      <c r="BL451" s="222" t="s">
        <v>730</v>
      </c>
    </row>
    <row r="452" spans="2:64" s="165" customFormat="1">
      <c r="B452" s="230"/>
      <c r="D452" s="225" t="s">
        <v>166</v>
      </c>
      <c r="E452" s="231" t="s">
        <v>3</v>
      </c>
      <c r="F452" s="232" t="s">
        <v>1083</v>
      </c>
      <c r="H452" s="233">
        <v>2468</v>
      </c>
      <c r="K452" s="230"/>
      <c r="L452" s="234"/>
      <c r="S452" s="235"/>
      <c r="AS452" s="231" t="s">
        <v>166</v>
      </c>
      <c r="AT452" s="231" t="s">
        <v>76</v>
      </c>
      <c r="AU452" s="165" t="s">
        <v>76</v>
      </c>
      <c r="AV452" s="165" t="s">
        <v>27</v>
      </c>
      <c r="AW452" s="165" t="s">
        <v>74</v>
      </c>
      <c r="AX452" s="231" t="s">
        <v>157</v>
      </c>
    </row>
    <row r="453" spans="2:64" s="1" customFormat="1" ht="16.5" customHeight="1">
      <c r="B453" s="21"/>
      <c r="C453" s="212" t="s">
        <v>731</v>
      </c>
      <c r="D453" s="212" t="s">
        <v>160</v>
      </c>
      <c r="E453" s="213" t="s">
        <v>732</v>
      </c>
      <c r="F453" s="214" t="s">
        <v>733</v>
      </c>
      <c r="G453" s="215" t="s">
        <v>531</v>
      </c>
      <c r="H453" s="163"/>
      <c r="I453" s="163">
        <v>0</v>
      </c>
      <c r="J453" s="217">
        <f>ROUND(I453*H453,2)</f>
        <v>0</v>
      </c>
      <c r="K453" s="21"/>
      <c r="L453" s="218" t="s">
        <v>3</v>
      </c>
      <c r="M453" s="219" t="s">
        <v>38</v>
      </c>
      <c r="N453" s="220">
        <v>0</v>
      </c>
      <c r="O453" s="220">
        <f>N453*H453</f>
        <v>0</v>
      </c>
      <c r="P453" s="220">
        <v>0</v>
      </c>
      <c r="Q453" s="220">
        <f>P453*H453</f>
        <v>0</v>
      </c>
      <c r="R453" s="220">
        <v>0</v>
      </c>
      <c r="S453" s="221">
        <f>R453*H453</f>
        <v>0</v>
      </c>
      <c r="AQ453" s="222" t="s">
        <v>265</v>
      </c>
      <c r="AS453" s="222" t="s">
        <v>160</v>
      </c>
      <c r="AT453" s="222" t="s">
        <v>76</v>
      </c>
      <c r="AX453" s="10" t="s">
        <v>157</v>
      </c>
      <c r="BD453" s="223">
        <f>IF(M453="základní",J453,0)</f>
        <v>0</v>
      </c>
      <c r="BE453" s="223">
        <f>IF(M453="snížená",J453,0)</f>
        <v>0</v>
      </c>
      <c r="BF453" s="223">
        <f>IF(M453="zákl. přenesená",J453,0)</f>
        <v>0</v>
      </c>
      <c r="BG453" s="223">
        <f>IF(M453="sníž. přenesená",J453,0)</f>
        <v>0</v>
      </c>
      <c r="BH453" s="223">
        <f>IF(M453="nulová",J453,0)</f>
        <v>0</v>
      </c>
      <c r="BI453" s="10" t="s">
        <v>74</v>
      </c>
      <c r="BJ453" s="223">
        <f>ROUND(I453*H453,2)</f>
        <v>0</v>
      </c>
      <c r="BK453" s="10" t="s">
        <v>265</v>
      </c>
      <c r="BL453" s="222" t="s">
        <v>734</v>
      </c>
    </row>
    <row r="454" spans="2:64" s="1" customFormat="1">
      <c r="B454" s="21"/>
      <c r="D454" s="243" t="s">
        <v>175</v>
      </c>
      <c r="F454" s="244" t="s">
        <v>735</v>
      </c>
      <c r="K454" s="21"/>
      <c r="L454" s="245"/>
      <c r="S454" s="40"/>
      <c r="AS454" s="10" t="s">
        <v>175</v>
      </c>
      <c r="AT454" s="10" t="s">
        <v>76</v>
      </c>
    </row>
    <row r="455" spans="2:64" s="167" customFormat="1" ht="22.9" customHeight="1">
      <c r="B455" s="201"/>
      <c r="D455" s="202" t="s">
        <v>66</v>
      </c>
      <c r="E455" s="210" t="s">
        <v>736</v>
      </c>
      <c r="F455" s="210" t="s">
        <v>737</v>
      </c>
      <c r="J455" s="211">
        <f>BJ455</f>
        <v>0</v>
      </c>
      <c r="K455" s="201"/>
      <c r="L455" s="205"/>
      <c r="O455" s="206">
        <f>SUM(O456:O492)</f>
        <v>84.325999999999993</v>
      </c>
      <c r="Q455" s="206">
        <f>SUM(Q456:Q492)</f>
        <v>7.6150000000000009E-2</v>
      </c>
      <c r="S455" s="207">
        <f>SUM(S456:S492)</f>
        <v>0</v>
      </c>
      <c r="AQ455" s="202" t="s">
        <v>76</v>
      </c>
      <c r="AS455" s="208" t="s">
        <v>66</v>
      </c>
      <c r="AT455" s="208" t="s">
        <v>74</v>
      </c>
      <c r="AX455" s="202" t="s">
        <v>157</v>
      </c>
      <c r="BJ455" s="209">
        <f>SUM(BJ456:BJ492)</f>
        <v>0</v>
      </c>
    </row>
    <row r="456" spans="2:64" s="1" customFormat="1" ht="16.5" customHeight="1">
      <c r="B456" s="21"/>
      <c r="C456" s="212" t="s">
        <v>738</v>
      </c>
      <c r="D456" s="212" t="s">
        <v>160</v>
      </c>
      <c r="E456" s="213" t="s">
        <v>739</v>
      </c>
      <c r="F456" s="214" t="s">
        <v>740</v>
      </c>
      <c r="G456" s="215" t="s">
        <v>447</v>
      </c>
      <c r="H456" s="216">
        <v>1</v>
      </c>
      <c r="I456" s="163">
        <v>0</v>
      </c>
      <c r="J456" s="217">
        <f>ROUND(I456*H456,2)</f>
        <v>0</v>
      </c>
      <c r="K456" s="21"/>
      <c r="L456" s="218" t="s">
        <v>3</v>
      </c>
      <c r="M456" s="219" t="s">
        <v>38</v>
      </c>
      <c r="N456" s="220">
        <v>6.8000000000000005E-2</v>
      </c>
      <c r="O456" s="220">
        <f>N456*H456</f>
        <v>6.8000000000000005E-2</v>
      </c>
      <c r="P456" s="220">
        <v>0</v>
      </c>
      <c r="Q456" s="220">
        <f>P456*H456</f>
        <v>0</v>
      </c>
      <c r="R456" s="220">
        <v>0</v>
      </c>
      <c r="S456" s="221">
        <f>R456*H456</f>
        <v>0</v>
      </c>
      <c r="AQ456" s="222" t="s">
        <v>265</v>
      </c>
      <c r="AS456" s="222" t="s">
        <v>160</v>
      </c>
      <c r="AT456" s="222" t="s">
        <v>76</v>
      </c>
      <c r="AX456" s="10" t="s">
        <v>157</v>
      </c>
      <c r="BD456" s="223">
        <f>IF(M456="základní",J456,0)</f>
        <v>0</v>
      </c>
      <c r="BE456" s="223">
        <f>IF(M456="snížená",J456,0)</f>
        <v>0</v>
      </c>
      <c r="BF456" s="223">
        <f>IF(M456="zákl. přenesená",J456,0)</f>
        <v>0</v>
      </c>
      <c r="BG456" s="223">
        <f>IF(M456="sníž. přenesená",J456,0)</f>
        <v>0</v>
      </c>
      <c r="BH456" s="223">
        <f>IF(M456="nulová",J456,0)</f>
        <v>0</v>
      </c>
      <c r="BI456" s="10" t="s">
        <v>74</v>
      </c>
      <c r="BJ456" s="223">
        <f>ROUND(I456*H456,2)</f>
        <v>0</v>
      </c>
      <c r="BK456" s="10" t="s">
        <v>265</v>
      </c>
      <c r="BL456" s="222" t="s">
        <v>741</v>
      </c>
    </row>
    <row r="457" spans="2:64" s="1" customFormat="1">
      <c r="B457" s="21"/>
      <c r="D457" s="243" t="s">
        <v>175</v>
      </c>
      <c r="F457" s="244" t="s">
        <v>742</v>
      </c>
      <c r="K457" s="21"/>
      <c r="L457" s="245"/>
      <c r="S457" s="40"/>
      <c r="AS457" s="10" t="s">
        <v>175</v>
      </c>
      <c r="AT457" s="10" t="s">
        <v>76</v>
      </c>
    </row>
    <row r="458" spans="2:64" s="165" customFormat="1">
      <c r="B458" s="230"/>
      <c r="D458" s="225" t="s">
        <v>166</v>
      </c>
      <c r="E458" s="231" t="s">
        <v>3</v>
      </c>
      <c r="F458" s="232" t="s">
        <v>114</v>
      </c>
      <c r="H458" s="233">
        <v>1</v>
      </c>
      <c r="K458" s="230"/>
      <c r="L458" s="234"/>
      <c r="S458" s="235"/>
      <c r="AS458" s="231" t="s">
        <v>166</v>
      </c>
      <c r="AT458" s="231" t="s">
        <v>76</v>
      </c>
      <c r="AU458" s="165" t="s">
        <v>76</v>
      </c>
      <c r="AV458" s="165" t="s">
        <v>27</v>
      </c>
      <c r="AW458" s="165" t="s">
        <v>74</v>
      </c>
      <c r="AX458" s="231" t="s">
        <v>157</v>
      </c>
    </row>
    <row r="459" spans="2:64" s="1" customFormat="1" ht="16.5" customHeight="1">
      <c r="B459" s="21"/>
      <c r="C459" s="252" t="s">
        <v>743</v>
      </c>
      <c r="D459" s="252" t="s">
        <v>438</v>
      </c>
      <c r="E459" s="253" t="s">
        <v>744</v>
      </c>
      <c r="F459" s="254" t="s">
        <v>745</v>
      </c>
      <c r="G459" s="255" t="s">
        <v>447</v>
      </c>
      <c r="H459" s="261">
        <v>1</v>
      </c>
      <c r="I459" s="169">
        <v>0</v>
      </c>
      <c r="J459" s="257">
        <f>ROUND(I459*H459,2)</f>
        <v>0</v>
      </c>
      <c r="K459" s="258"/>
      <c r="L459" s="259" t="s">
        <v>3</v>
      </c>
      <c r="M459" s="260" t="s">
        <v>38</v>
      </c>
      <c r="N459" s="220">
        <v>0</v>
      </c>
      <c r="O459" s="220">
        <f>N459*H459</f>
        <v>0</v>
      </c>
      <c r="P459" s="220">
        <v>1E-4</v>
      </c>
      <c r="Q459" s="220">
        <f>P459*H459</f>
        <v>1E-4</v>
      </c>
      <c r="R459" s="220">
        <v>0</v>
      </c>
      <c r="S459" s="221">
        <f>R459*H459</f>
        <v>0</v>
      </c>
      <c r="AQ459" s="222" t="s">
        <v>361</v>
      </c>
      <c r="AS459" s="222" t="s">
        <v>438</v>
      </c>
      <c r="AT459" s="222" t="s">
        <v>76</v>
      </c>
      <c r="AX459" s="10" t="s">
        <v>157</v>
      </c>
      <c r="BD459" s="223">
        <f>IF(M459="základní",J459,0)</f>
        <v>0</v>
      </c>
      <c r="BE459" s="223">
        <f>IF(M459="snížená",J459,0)</f>
        <v>0</v>
      </c>
      <c r="BF459" s="223">
        <f>IF(M459="zákl. přenesená",J459,0)</f>
        <v>0</v>
      </c>
      <c r="BG459" s="223">
        <f>IF(M459="sníž. přenesená",J459,0)</f>
        <v>0</v>
      </c>
      <c r="BH459" s="223">
        <f>IF(M459="nulová",J459,0)</f>
        <v>0</v>
      </c>
      <c r="BI459" s="10" t="s">
        <v>74</v>
      </c>
      <c r="BJ459" s="223">
        <f>ROUND(I459*H459,2)</f>
        <v>0</v>
      </c>
      <c r="BK459" s="10" t="s">
        <v>265</v>
      </c>
      <c r="BL459" s="222" t="s">
        <v>746</v>
      </c>
    </row>
    <row r="460" spans="2:64" s="1" customFormat="1" ht="19.5">
      <c r="B460" s="21"/>
      <c r="D460" s="225" t="s">
        <v>747</v>
      </c>
      <c r="F460" s="262" t="s">
        <v>748</v>
      </c>
      <c r="K460" s="21"/>
      <c r="L460" s="245"/>
      <c r="S460" s="40"/>
      <c r="AS460" s="10" t="s">
        <v>747</v>
      </c>
      <c r="AT460" s="10" t="s">
        <v>76</v>
      </c>
    </row>
    <row r="461" spans="2:64" s="1" customFormat="1" ht="16.5" customHeight="1">
      <c r="B461" s="21"/>
      <c r="C461" s="212" t="s">
        <v>749</v>
      </c>
      <c r="D461" s="212" t="s">
        <v>160</v>
      </c>
      <c r="E461" s="213" t="s">
        <v>750</v>
      </c>
      <c r="F461" s="214" t="s">
        <v>751</v>
      </c>
      <c r="G461" s="215" t="s">
        <v>447</v>
      </c>
      <c r="H461" s="216">
        <v>20</v>
      </c>
      <c r="I461" s="163">
        <v>0</v>
      </c>
      <c r="J461" s="217">
        <f>ROUND(I461*H461,2)</f>
        <v>0</v>
      </c>
      <c r="K461" s="21"/>
      <c r="L461" s="218" t="s">
        <v>3</v>
      </c>
      <c r="M461" s="219" t="s">
        <v>38</v>
      </c>
      <c r="N461" s="220">
        <v>6.8000000000000005E-2</v>
      </c>
      <c r="O461" s="220">
        <f>N461*H461</f>
        <v>1.36</v>
      </c>
      <c r="P461" s="220">
        <v>0</v>
      </c>
      <c r="Q461" s="220">
        <f>P461*H461</f>
        <v>0</v>
      </c>
      <c r="R461" s="220">
        <v>0</v>
      </c>
      <c r="S461" s="221">
        <f>R461*H461</f>
        <v>0</v>
      </c>
      <c r="AQ461" s="222" t="s">
        <v>265</v>
      </c>
      <c r="AS461" s="222" t="s">
        <v>160</v>
      </c>
      <c r="AT461" s="222" t="s">
        <v>76</v>
      </c>
      <c r="AX461" s="10" t="s">
        <v>157</v>
      </c>
      <c r="BD461" s="223">
        <f>IF(M461="základní",J461,0)</f>
        <v>0</v>
      </c>
      <c r="BE461" s="223">
        <f>IF(M461="snížená",J461,0)</f>
        <v>0</v>
      </c>
      <c r="BF461" s="223">
        <f>IF(M461="zákl. přenesená",J461,0)</f>
        <v>0</v>
      </c>
      <c r="BG461" s="223">
        <f>IF(M461="sníž. přenesená",J461,0)</f>
        <v>0</v>
      </c>
      <c r="BH461" s="223">
        <f>IF(M461="nulová",J461,0)</f>
        <v>0</v>
      </c>
      <c r="BI461" s="10" t="s">
        <v>74</v>
      </c>
      <c r="BJ461" s="223">
        <f>ROUND(I461*H461,2)</f>
        <v>0</v>
      </c>
      <c r="BK461" s="10" t="s">
        <v>265</v>
      </c>
      <c r="BL461" s="222" t="s">
        <v>752</v>
      </c>
    </row>
    <row r="462" spans="2:64" s="164" customFormat="1">
      <c r="B462" s="224"/>
      <c r="D462" s="225" t="s">
        <v>166</v>
      </c>
      <c r="E462" s="226" t="s">
        <v>3</v>
      </c>
      <c r="F462" s="227" t="s">
        <v>541</v>
      </c>
      <c r="H462" s="226" t="s">
        <v>3</v>
      </c>
      <c r="K462" s="224"/>
      <c r="L462" s="228"/>
      <c r="S462" s="229"/>
      <c r="AS462" s="226" t="s">
        <v>166</v>
      </c>
      <c r="AT462" s="226" t="s">
        <v>76</v>
      </c>
      <c r="AU462" s="164" t="s">
        <v>74</v>
      </c>
      <c r="AV462" s="164" t="s">
        <v>27</v>
      </c>
      <c r="AW462" s="164" t="s">
        <v>67</v>
      </c>
      <c r="AX462" s="226" t="s">
        <v>157</v>
      </c>
    </row>
    <row r="463" spans="2:64" s="165" customFormat="1">
      <c r="B463" s="230"/>
      <c r="D463" s="225" t="s">
        <v>166</v>
      </c>
      <c r="E463" s="231" t="s">
        <v>3</v>
      </c>
      <c r="F463" s="232" t="s">
        <v>753</v>
      </c>
      <c r="H463" s="233">
        <v>20</v>
      </c>
      <c r="K463" s="230"/>
      <c r="L463" s="234"/>
      <c r="S463" s="235"/>
      <c r="AS463" s="231" t="s">
        <v>166</v>
      </c>
      <c r="AT463" s="231" t="s">
        <v>76</v>
      </c>
      <c r="AU463" s="165" t="s">
        <v>76</v>
      </c>
      <c r="AV463" s="165" t="s">
        <v>27</v>
      </c>
      <c r="AW463" s="165" t="s">
        <v>74</v>
      </c>
      <c r="AX463" s="231" t="s">
        <v>157</v>
      </c>
    </row>
    <row r="464" spans="2:64" s="1" customFormat="1" ht="16.5" customHeight="1">
      <c r="B464" s="21"/>
      <c r="C464" s="252" t="s">
        <v>754</v>
      </c>
      <c r="D464" s="252" t="s">
        <v>438</v>
      </c>
      <c r="E464" s="253" t="s">
        <v>755</v>
      </c>
      <c r="F464" s="254" t="s">
        <v>756</v>
      </c>
      <c r="G464" s="255" t="s">
        <v>447</v>
      </c>
      <c r="H464" s="261">
        <v>20</v>
      </c>
      <c r="I464" s="169">
        <v>0</v>
      </c>
      <c r="J464" s="257">
        <f>ROUND(I464*H464,2)</f>
        <v>0</v>
      </c>
      <c r="K464" s="258"/>
      <c r="L464" s="259" t="s">
        <v>3</v>
      </c>
      <c r="M464" s="260" t="s">
        <v>38</v>
      </c>
      <c r="N464" s="220">
        <v>0</v>
      </c>
      <c r="O464" s="220">
        <f>N464*H464</f>
        <v>0</v>
      </c>
      <c r="P464" s="220">
        <v>1E-4</v>
      </c>
      <c r="Q464" s="220">
        <f>P464*H464</f>
        <v>2E-3</v>
      </c>
      <c r="R464" s="220">
        <v>0</v>
      </c>
      <c r="S464" s="221">
        <f>R464*H464</f>
        <v>0</v>
      </c>
      <c r="AQ464" s="222" t="s">
        <v>361</v>
      </c>
      <c r="AS464" s="222" t="s">
        <v>438</v>
      </c>
      <c r="AT464" s="222" t="s">
        <v>76</v>
      </c>
      <c r="AX464" s="10" t="s">
        <v>157</v>
      </c>
      <c r="BD464" s="223">
        <f>IF(M464="základní",J464,0)</f>
        <v>0</v>
      </c>
      <c r="BE464" s="223">
        <f>IF(M464="snížená",J464,0)</f>
        <v>0</v>
      </c>
      <c r="BF464" s="223">
        <f>IF(M464="zákl. přenesená",J464,0)</f>
        <v>0</v>
      </c>
      <c r="BG464" s="223">
        <f>IF(M464="sníž. přenesená",J464,0)</f>
        <v>0</v>
      </c>
      <c r="BH464" s="223">
        <f>IF(M464="nulová",J464,0)</f>
        <v>0</v>
      </c>
      <c r="BI464" s="10" t="s">
        <v>74</v>
      </c>
      <c r="BJ464" s="223">
        <f>ROUND(I464*H464,2)</f>
        <v>0</v>
      </c>
      <c r="BK464" s="10" t="s">
        <v>265</v>
      </c>
      <c r="BL464" s="222" t="s">
        <v>757</v>
      </c>
    </row>
    <row r="465" spans="2:64" s="1" customFormat="1" ht="19.5">
      <c r="B465" s="21"/>
      <c r="D465" s="225" t="s">
        <v>747</v>
      </c>
      <c r="F465" s="262" t="s">
        <v>748</v>
      </c>
      <c r="K465" s="21"/>
      <c r="L465" s="245"/>
      <c r="S465" s="40"/>
      <c r="AS465" s="10" t="s">
        <v>747</v>
      </c>
      <c r="AT465" s="10" t="s">
        <v>76</v>
      </c>
    </row>
    <row r="466" spans="2:64" s="165" customFormat="1">
      <c r="B466" s="230"/>
      <c r="D466" s="225" t="s">
        <v>166</v>
      </c>
      <c r="E466" s="231" t="s">
        <v>3</v>
      </c>
      <c r="F466" s="232" t="s">
        <v>110</v>
      </c>
      <c r="H466" s="233">
        <v>20</v>
      </c>
      <c r="K466" s="230"/>
      <c r="L466" s="234"/>
      <c r="S466" s="235"/>
      <c r="AS466" s="231" t="s">
        <v>166</v>
      </c>
      <c r="AT466" s="231" t="s">
        <v>76</v>
      </c>
      <c r="AU466" s="165" t="s">
        <v>76</v>
      </c>
      <c r="AV466" s="165" t="s">
        <v>27</v>
      </c>
      <c r="AW466" s="165" t="s">
        <v>74</v>
      </c>
      <c r="AX466" s="231" t="s">
        <v>157</v>
      </c>
    </row>
    <row r="467" spans="2:64" s="1" customFormat="1" ht="21.75" customHeight="1">
      <c r="B467" s="21"/>
      <c r="C467" s="212" t="s">
        <v>758</v>
      </c>
      <c r="D467" s="212" t="s">
        <v>160</v>
      </c>
      <c r="E467" s="213" t="s">
        <v>759</v>
      </c>
      <c r="F467" s="214" t="s">
        <v>760</v>
      </c>
      <c r="G467" s="215" t="s">
        <v>163</v>
      </c>
      <c r="H467" s="216">
        <v>352</v>
      </c>
      <c r="I467" s="163">
        <v>0</v>
      </c>
      <c r="J467" s="217">
        <f>ROUND(I467*H467,2)</f>
        <v>0</v>
      </c>
      <c r="K467" s="21"/>
      <c r="L467" s="218" t="s">
        <v>3</v>
      </c>
      <c r="M467" s="219" t="s">
        <v>38</v>
      </c>
      <c r="N467" s="220">
        <v>8.5999999999999993E-2</v>
      </c>
      <c r="O467" s="220">
        <f>N467*H467</f>
        <v>30.271999999999998</v>
      </c>
      <c r="P467" s="220">
        <v>0</v>
      </c>
      <c r="Q467" s="220">
        <f>P467*H467</f>
        <v>0</v>
      </c>
      <c r="R467" s="220">
        <v>0</v>
      </c>
      <c r="S467" s="221">
        <f>R467*H467</f>
        <v>0</v>
      </c>
      <c r="AQ467" s="222" t="s">
        <v>265</v>
      </c>
      <c r="AS467" s="222" t="s">
        <v>160</v>
      </c>
      <c r="AT467" s="222" t="s">
        <v>76</v>
      </c>
      <c r="AX467" s="10" t="s">
        <v>157</v>
      </c>
      <c r="BD467" s="223">
        <f>IF(M467="základní",J467,0)</f>
        <v>0</v>
      </c>
      <c r="BE467" s="223">
        <f>IF(M467="snížená",J467,0)</f>
        <v>0</v>
      </c>
      <c r="BF467" s="223">
        <f>IF(M467="zákl. přenesená",J467,0)</f>
        <v>0</v>
      </c>
      <c r="BG467" s="223">
        <f>IF(M467="sníž. přenesená",J467,0)</f>
        <v>0</v>
      </c>
      <c r="BH467" s="223">
        <f>IF(M467="nulová",J467,0)</f>
        <v>0</v>
      </c>
      <c r="BI467" s="10" t="s">
        <v>74</v>
      </c>
      <c r="BJ467" s="223">
        <f>ROUND(I467*H467,2)</f>
        <v>0</v>
      </c>
      <c r="BK467" s="10" t="s">
        <v>265</v>
      </c>
      <c r="BL467" s="222" t="s">
        <v>761</v>
      </c>
    </row>
    <row r="468" spans="2:64" s="1" customFormat="1">
      <c r="B468" s="21"/>
      <c r="D468" s="243" t="s">
        <v>175</v>
      </c>
      <c r="F468" s="244" t="s">
        <v>762</v>
      </c>
      <c r="K468" s="21"/>
      <c r="L468" s="245"/>
      <c r="S468" s="40"/>
      <c r="AS468" s="10" t="s">
        <v>175</v>
      </c>
      <c r="AT468" s="10" t="s">
        <v>76</v>
      </c>
    </row>
    <row r="469" spans="2:64" s="165" customFormat="1">
      <c r="B469" s="230"/>
      <c r="D469" s="225" t="s">
        <v>166</v>
      </c>
      <c r="E469" s="231" t="s">
        <v>3</v>
      </c>
      <c r="F469" s="232" t="s">
        <v>102</v>
      </c>
      <c r="H469" s="233">
        <v>352</v>
      </c>
      <c r="K469" s="230"/>
      <c r="L469" s="234"/>
      <c r="S469" s="235"/>
      <c r="AS469" s="231" t="s">
        <v>166</v>
      </c>
      <c r="AT469" s="231" t="s">
        <v>76</v>
      </c>
      <c r="AU469" s="165" t="s">
        <v>76</v>
      </c>
      <c r="AV469" s="165" t="s">
        <v>27</v>
      </c>
      <c r="AW469" s="165" t="s">
        <v>74</v>
      </c>
      <c r="AX469" s="231" t="s">
        <v>157</v>
      </c>
    </row>
    <row r="470" spans="2:64" s="1" customFormat="1" ht="21.75" customHeight="1">
      <c r="B470" s="21"/>
      <c r="C470" s="252" t="s">
        <v>763</v>
      </c>
      <c r="D470" s="252" t="s">
        <v>438</v>
      </c>
      <c r="E470" s="253" t="s">
        <v>764</v>
      </c>
      <c r="F470" s="254" t="s">
        <v>765</v>
      </c>
      <c r="G470" s="255" t="s">
        <v>163</v>
      </c>
      <c r="H470" s="261">
        <v>390</v>
      </c>
      <c r="I470" s="169">
        <v>0</v>
      </c>
      <c r="J470" s="257">
        <f>ROUND(I470*H470,2)</f>
        <v>0</v>
      </c>
      <c r="K470" s="258"/>
      <c r="L470" s="259" t="s">
        <v>3</v>
      </c>
      <c r="M470" s="260" t="s">
        <v>38</v>
      </c>
      <c r="N470" s="220">
        <v>0</v>
      </c>
      <c r="O470" s="220">
        <f>N470*H470</f>
        <v>0</v>
      </c>
      <c r="P470" s="220">
        <v>1.8000000000000001E-4</v>
      </c>
      <c r="Q470" s="220">
        <f>P470*H470</f>
        <v>7.0199999999999999E-2</v>
      </c>
      <c r="R470" s="220">
        <v>0</v>
      </c>
      <c r="S470" s="221">
        <f>R470*H470</f>
        <v>0</v>
      </c>
      <c r="AQ470" s="222" t="s">
        <v>361</v>
      </c>
      <c r="AS470" s="222" t="s">
        <v>438</v>
      </c>
      <c r="AT470" s="222" t="s">
        <v>76</v>
      </c>
      <c r="AX470" s="10" t="s">
        <v>157</v>
      </c>
      <c r="BD470" s="223">
        <f>IF(M470="základní",J470,0)</f>
        <v>0</v>
      </c>
      <c r="BE470" s="223">
        <f>IF(M470="snížená",J470,0)</f>
        <v>0</v>
      </c>
      <c r="BF470" s="223">
        <f>IF(M470="zákl. přenesená",J470,0)</f>
        <v>0</v>
      </c>
      <c r="BG470" s="223">
        <f>IF(M470="sníž. přenesená",J470,0)</f>
        <v>0</v>
      </c>
      <c r="BH470" s="223">
        <f>IF(M470="nulová",J470,0)</f>
        <v>0</v>
      </c>
      <c r="BI470" s="10" t="s">
        <v>74</v>
      </c>
      <c r="BJ470" s="223">
        <f>ROUND(I470*H470,2)</f>
        <v>0</v>
      </c>
      <c r="BK470" s="10" t="s">
        <v>265</v>
      </c>
      <c r="BL470" s="222" t="s">
        <v>766</v>
      </c>
    </row>
    <row r="471" spans="2:64" s="165" customFormat="1">
      <c r="B471" s="230"/>
      <c r="D471" s="225" t="s">
        <v>166</v>
      </c>
      <c r="E471" s="231" t="s">
        <v>3</v>
      </c>
      <c r="F471" s="232" t="s">
        <v>767</v>
      </c>
      <c r="H471" s="233">
        <v>390</v>
      </c>
      <c r="K471" s="230"/>
      <c r="L471" s="234"/>
      <c r="S471" s="235"/>
      <c r="AS471" s="231" t="s">
        <v>166</v>
      </c>
      <c r="AT471" s="231" t="s">
        <v>76</v>
      </c>
      <c r="AU471" s="165" t="s">
        <v>76</v>
      </c>
      <c r="AV471" s="165" t="s">
        <v>27</v>
      </c>
      <c r="AW471" s="165" t="s">
        <v>74</v>
      </c>
      <c r="AX471" s="231" t="s">
        <v>157</v>
      </c>
    </row>
    <row r="472" spans="2:64" s="1" customFormat="1" ht="16.5" customHeight="1">
      <c r="B472" s="21"/>
      <c r="C472" s="212" t="s">
        <v>768</v>
      </c>
      <c r="D472" s="212" t="s">
        <v>160</v>
      </c>
      <c r="E472" s="213" t="s">
        <v>769</v>
      </c>
      <c r="F472" s="214" t="s">
        <v>770</v>
      </c>
      <c r="G472" s="215" t="s">
        <v>297</v>
      </c>
      <c r="H472" s="216">
        <v>350</v>
      </c>
      <c r="I472" s="163">
        <v>0</v>
      </c>
      <c r="J472" s="217">
        <f>ROUND(I472*H472,2)</f>
        <v>0</v>
      </c>
      <c r="K472" s="21"/>
      <c r="L472" s="218" t="s">
        <v>3</v>
      </c>
      <c r="M472" s="219" t="s">
        <v>38</v>
      </c>
      <c r="N472" s="220">
        <v>3.1E-2</v>
      </c>
      <c r="O472" s="220">
        <f>N472*H472</f>
        <v>10.85</v>
      </c>
      <c r="P472" s="220">
        <v>0</v>
      </c>
      <c r="Q472" s="220">
        <f>P472*H472</f>
        <v>0</v>
      </c>
      <c r="R472" s="220">
        <v>0</v>
      </c>
      <c r="S472" s="221">
        <f>R472*H472</f>
        <v>0</v>
      </c>
      <c r="AQ472" s="222" t="s">
        <v>265</v>
      </c>
      <c r="AS472" s="222" t="s">
        <v>160</v>
      </c>
      <c r="AT472" s="222" t="s">
        <v>76</v>
      </c>
      <c r="AX472" s="10" t="s">
        <v>157</v>
      </c>
      <c r="BD472" s="223">
        <f>IF(M472="základní",J472,0)</f>
        <v>0</v>
      </c>
      <c r="BE472" s="223">
        <f>IF(M472="snížená",J472,0)</f>
        <v>0</v>
      </c>
      <c r="BF472" s="223">
        <f>IF(M472="zákl. přenesená",J472,0)</f>
        <v>0</v>
      </c>
      <c r="BG472" s="223">
        <f>IF(M472="sníž. přenesená",J472,0)</f>
        <v>0</v>
      </c>
      <c r="BH472" s="223">
        <f>IF(M472="nulová",J472,0)</f>
        <v>0</v>
      </c>
      <c r="BI472" s="10" t="s">
        <v>74</v>
      </c>
      <c r="BJ472" s="223">
        <f>ROUND(I472*H472,2)</f>
        <v>0</v>
      </c>
      <c r="BK472" s="10" t="s">
        <v>265</v>
      </c>
      <c r="BL472" s="222" t="s">
        <v>771</v>
      </c>
    </row>
    <row r="473" spans="2:64" s="1" customFormat="1">
      <c r="B473" s="21"/>
      <c r="D473" s="243" t="s">
        <v>175</v>
      </c>
      <c r="F473" s="244" t="s">
        <v>772</v>
      </c>
      <c r="K473" s="21"/>
      <c r="L473" s="245"/>
      <c r="S473" s="40"/>
      <c r="AS473" s="10" t="s">
        <v>175</v>
      </c>
      <c r="AT473" s="10" t="s">
        <v>76</v>
      </c>
    </row>
    <row r="474" spans="2:64" s="1" customFormat="1" ht="16.5" customHeight="1">
      <c r="B474" s="21"/>
      <c r="C474" s="252" t="s">
        <v>773</v>
      </c>
      <c r="D474" s="252" t="s">
        <v>438</v>
      </c>
      <c r="E474" s="253" t="s">
        <v>774</v>
      </c>
      <c r="F474" s="254" t="s">
        <v>775</v>
      </c>
      <c r="G474" s="255" t="s">
        <v>297</v>
      </c>
      <c r="H474" s="261">
        <v>385</v>
      </c>
      <c r="I474" s="169">
        <v>0</v>
      </c>
      <c r="J474" s="257">
        <f>ROUND(I474*H474,2)</f>
        <v>0</v>
      </c>
      <c r="K474" s="258"/>
      <c r="L474" s="259" t="s">
        <v>3</v>
      </c>
      <c r="M474" s="260" t="s">
        <v>38</v>
      </c>
      <c r="N474" s="220">
        <v>0</v>
      </c>
      <c r="O474" s="220">
        <f>N474*H474</f>
        <v>0</v>
      </c>
      <c r="P474" s="220">
        <v>1.0000000000000001E-5</v>
      </c>
      <c r="Q474" s="220">
        <f>P474*H474</f>
        <v>3.8500000000000001E-3</v>
      </c>
      <c r="R474" s="220">
        <v>0</v>
      </c>
      <c r="S474" s="221">
        <f>R474*H474</f>
        <v>0</v>
      </c>
      <c r="AQ474" s="222" t="s">
        <v>361</v>
      </c>
      <c r="AS474" s="222" t="s">
        <v>438</v>
      </c>
      <c r="AT474" s="222" t="s">
        <v>76</v>
      </c>
      <c r="AX474" s="10" t="s">
        <v>157</v>
      </c>
      <c r="BD474" s="223">
        <f>IF(M474="základní",J474,0)</f>
        <v>0</v>
      </c>
      <c r="BE474" s="223">
        <f>IF(M474="snížená",J474,0)</f>
        <v>0</v>
      </c>
      <c r="BF474" s="223">
        <f>IF(M474="zákl. přenesená",J474,0)</f>
        <v>0</v>
      </c>
      <c r="BG474" s="223">
        <f>IF(M474="sníž. přenesená",J474,0)</f>
        <v>0</v>
      </c>
      <c r="BH474" s="223">
        <f>IF(M474="nulová",J474,0)</f>
        <v>0</v>
      </c>
      <c r="BI474" s="10" t="s">
        <v>74</v>
      </c>
      <c r="BJ474" s="223">
        <f>ROUND(I474*H474,2)</f>
        <v>0</v>
      </c>
      <c r="BK474" s="10" t="s">
        <v>265</v>
      </c>
      <c r="BL474" s="222" t="s">
        <v>776</v>
      </c>
    </row>
    <row r="475" spans="2:64" s="165" customFormat="1">
      <c r="B475" s="230"/>
      <c r="D475" s="225" t="s">
        <v>166</v>
      </c>
      <c r="F475" s="232" t="s">
        <v>777</v>
      </c>
      <c r="H475" s="233">
        <v>385</v>
      </c>
      <c r="K475" s="230"/>
      <c r="L475" s="234"/>
      <c r="S475" s="235"/>
      <c r="AS475" s="231" t="s">
        <v>166</v>
      </c>
      <c r="AT475" s="231" t="s">
        <v>76</v>
      </c>
      <c r="AU475" s="165" t="s">
        <v>76</v>
      </c>
      <c r="AV475" s="165" t="s">
        <v>4</v>
      </c>
      <c r="AW475" s="165" t="s">
        <v>74</v>
      </c>
      <c r="AX475" s="231" t="s">
        <v>157</v>
      </c>
    </row>
    <row r="476" spans="2:64" s="1" customFormat="1" ht="16.5" customHeight="1">
      <c r="B476" s="21"/>
      <c r="C476" s="212" t="s">
        <v>778</v>
      </c>
      <c r="D476" s="212" t="s">
        <v>160</v>
      </c>
      <c r="E476" s="213" t="s">
        <v>779</v>
      </c>
      <c r="F476" s="214" t="s">
        <v>780</v>
      </c>
      <c r="G476" s="215" t="s">
        <v>297</v>
      </c>
      <c r="H476" s="216">
        <v>20</v>
      </c>
      <c r="I476" s="163">
        <v>0</v>
      </c>
      <c r="J476" s="217">
        <f>ROUND(I476*H476,2)</f>
        <v>0</v>
      </c>
      <c r="K476" s="21"/>
      <c r="L476" s="218" t="s">
        <v>3</v>
      </c>
      <c r="M476" s="219" t="s">
        <v>38</v>
      </c>
      <c r="N476" s="220">
        <v>0.126</v>
      </c>
      <c r="O476" s="220">
        <f>N476*H476</f>
        <v>2.52</v>
      </c>
      <c r="P476" s="220">
        <v>0</v>
      </c>
      <c r="Q476" s="220">
        <f>P476*H476</f>
        <v>0</v>
      </c>
      <c r="R476" s="220">
        <v>0</v>
      </c>
      <c r="S476" s="221">
        <f>R476*H476</f>
        <v>0</v>
      </c>
      <c r="AQ476" s="222" t="s">
        <v>265</v>
      </c>
      <c r="AS476" s="222" t="s">
        <v>160</v>
      </c>
      <c r="AT476" s="222" t="s">
        <v>76</v>
      </c>
      <c r="AX476" s="10" t="s">
        <v>157</v>
      </c>
      <c r="BD476" s="223">
        <f>IF(M476="základní",J476,0)</f>
        <v>0</v>
      </c>
      <c r="BE476" s="223">
        <f>IF(M476="snížená",J476,0)</f>
        <v>0</v>
      </c>
      <c r="BF476" s="223">
        <f>IF(M476="zákl. přenesená",J476,0)</f>
        <v>0</v>
      </c>
      <c r="BG476" s="223">
        <f>IF(M476="sníž. přenesená",J476,0)</f>
        <v>0</v>
      </c>
      <c r="BH476" s="223">
        <f>IF(M476="nulová",J476,0)</f>
        <v>0</v>
      </c>
      <c r="BI476" s="10" t="s">
        <v>74</v>
      </c>
      <c r="BJ476" s="223">
        <f>ROUND(I476*H476,2)</f>
        <v>0</v>
      </c>
      <c r="BK476" s="10" t="s">
        <v>265</v>
      </c>
      <c r="BL476" s="222" t="s">
        <v>781</v>
      </c>
    </row>
    <row r="477" spans="2:64" s="1" customFormat="1">
      <c r="B477" s="21"/>
      <c r="D477" s="243" t="s">
        <v>175</v>
      </c>
      <c r="F477" s="244" t="s">
        <v>782</v>
      </c>
      <c r="K477" s="21"/>
      <c r="L477" s="245"/>
      <c r="S477" s="40"/>
      <c r="AS477" s="10" t="s">
        <v>175</v>
      </c>
      <c r="AT477" s="10" t="s">
        <v>76</v>
      </c>
    </row>
    <row r="478" spans="2:64" s="164" customFormat="1">
      <c r="B478" s="224"/>
      <c r="D478" s="225" t="s">
        <v>166</v>
      </c>
      <c r="E478" s="226" t="s">
        <v>3</v>
      </c>
      <c r="F478" s="227" t="s">
        <v>541</v>
      </c>
      <c r="H478" s="226" t="s">
        <v>3</v>
      </c>
      <c r="K478" s="224"/>
      <c r="L478" s="228"/>
      <c r="S478" s="229"/>
      <c r="AS478" s="226" t="s">
        <v>166</v>
      </c>
      <c r="AT478" s="226" t="s">
        <v>76</v>
      </c>
      <c r="AU478" s="164" t="s">
        <v>74</v>
      </c>
      <c r="AV478" s="164" t="s">
        <v>27</v>
      </c>
      <c r="AW478" s="164" t="s">
        <v>67</v>
      </c>
      <c r="AX478" s="226" t="s">
        <v>157</v>
      </c>
    </row>
    <row r="479" spans="2:64" s="165" customFormat="1">
      <c r="B479" s="230"/>
      <c r="D479" s="225" t="s">
        <v>166</v>
      </c>
      <c r="E479" s="231" t="s">
        <v>3</v>
      </c>
      <c r="F479" s="232" t="s">
        <v>783</v>
      </c>
      <c r="H479" s="233">
        <v>20</v>
      </c>
      <c r="K479" s="230"/>
      <c r="L479" s="234"/>
      <c r="S479" s="235"/>
      <c r="AS479" s="231" t="s">
        <v>166</v>
      </c>
      <c r="AT479" s="231" t="s">
        <v>76</v>
      </c>
      <c r="AU479" s="165" t="s">
        <v>76</v>
      </c>
      <c r="AV479" s="165" t="s">
        <v>27</v>
      </c>
      <c r="AW479" s="165" t="s">
        <v>74</v>
      </c>
      <c r="AX479" s="231" t="s">
        <v>157</v>
      </c>
    </row>
    <row r="480" spans="2:64" s="1" customFormat="1" ht="16.5" customHeight="1">
      <c r="B480" s="21"/>
      <c r="C480" s="212" t="s">
        <v>784</v>
      </c>
      <c r="D480" s="212" t="s">
        <v>160</v>
      </c>
      <c r="E480" s="213" t="s">
        <v>785</v>
      </c>
      <c r="F480" s="214" t="s">
        <v>786</v>
      </c>
      <c r="G480" s="215" t="s">
        <v>297</v>
      </c>
      <c r="H480" s="216">
        <v>20</v>
      </c>
      <c r="I480" s="163">
        <v>0</v>
      </c>
      <c r="J480" s="217">
        <f>ROUND(I480*H480,2)</f>
        <v>0</v>
      </c>
      <c r="K480" s="21"/>
      <c r="L480" s="218" t="s">
        <v>3</v>
      </c>
      <c r="M480" s="219" t="s">
        <v>38</v>
      </c>
      <c r="N480" s="220">
        <v>0.16200000000000001</v>
      </c>
      <c r="O480" s="220">
        <f>N480*H480</f>
        <v>3.24</v>
      </c>
      <c r="P480" s="220">
        <v>0</v>
      </c>
      <c r="Q480" s="220">
        <f>P480*H480</f>
        <v>0</v>
      </c>
      <c r="R480" s="220">
        <v>0</v>
      </c>
      <c r="S480" s="221">
        <f>R480*H480</f>
        <v>0</v>
      </c>
      <c r="AQ480" s="222" t="s">
        <v>265</v>
      </c>
      <c r="AS480" s="222" t="s">
        <v>160</v>
      </c>
      <c r="AT480" s="222" t="s">
        <v>76</v>
      </c>
      <c r="AX480" s="10" t="s">
        <v>157</v>
      </c>
      <c r="BD480" s="223">
        <f>IF(M480="základní",J480,0)</f>
        <v>0</v>
      </c>
      <c r="BE480" s="223">
        <f>IF(M480="snížená",J480,0)</f>
        <v>0</v>
      </c>
      <c r="BF480" s="223">
        <f>IF(M480="zákl. přenesená",J480,0)</f>
        <v>0</v>
      </c>
      <c r="BG480" s="223">
        <f>IF(M480="sníž. přenesená",J480,0)</f>
        <v>0</v>
      </c>
      <c r="BH480" s="223">
        <f>IF(M480="nulová",J480,0)</f>
        <v>0</v>
      </c>
      <c r="BI480" s="10" t="s">
        <v>74</v>
      </c>
      <c r="BJ480" s="223">
        <f>ROUND(I480*H480,2)</f>
        <v>0</v>
      </c>
      <c r="BK480" s="10" t="s">
        <v>265</v>
      </c>
      <c r="BL480" s="222" t="s">
        <v>787</v>
      </c>
    </row>
    <row r="481" spans="2:64" s="1" customFormat="1">
      <c r="B481" s="21"/>
      <c r="D481" s="243" t="s">
        <v>175</v>
      </c>
      <c r="F481" s="244" t="s">
        <v>788</v>
      </c>
      <c r="K481" s="21"/>
      <c r="L481" s="245"/>
      <c r="S481" s="40"/>
      <c r="AS481" s="10" t="s">
        <v>175</v>
      </c>
      <c r="AT481" s="10" t="s">
        <v>76</v>
      </c>
    </row>
    <row r="482" spans="2:64" s="164" customFormat="1">
      <c r="B482" s="224"/>
      <c r="D482" s="225" t="s">
        <v>166</v>
      </c>
      <c r="E482" s="226" t="s">
        <v>3</v>
      </c>
      <c r="F482" s="227" t="s">
        <v>541</v>
      </c>
      <c r="H482" s="226" t="s">
        <v>3</v>
      </c>
      <c r="K482" s="224"/>
      <c r="L482" s="228"/>
      <c r="S482" s="229"/>
      <c r="AS482" s="226" t="s">
        <v>166</v>
      </c>
      <c r="AT482" s="226" t="s">
        <v>76</v>
      </c>
      <c r="AU482" s="164" t="s">
        <v>74</v>
      </c>
      <c r="AV482" s="164" t="s">
        <v>27</v>
      </c>
      <c r="AW482" s="164" t="s">
        <v>67</v>
      </c>
      <c r="AX482" s="226" t="s">
        <v>157</v>
      </c>
    </row>
    <row r="483" spans="2:64" s="165" customFormat="1">
      <c r="B483" s="230"/>
      <c r="D483" s="225" t="s">
        <v>166</v>
      </c>
      <c r="E483" s="231" t="s">
        <v>3</v>
      </c>
      <c r="F483" s="232" t="s">
        <v>789</v>
      </c>
      <c r="H483" s="233">
        <v>20</v>
      </c>
      <c r="K483" s="230"/>
      <c r="L483" s="234"/>
      <c r="S483" s="235"/>
      <c r="AS483" s="231" t="s">
        <v>166</v>
      </c>
      <c r="AT483" s="231" t="s">
        <v>76</v>
      </c>
      <c r="AU483" s="165" t="s">
        <v>76</v>
      </c>
      <c r="AV483" s="165" t="s">
        <v>27</v>
      </c>
      <c r="AW483" s="165" t="s">
        <v>74</v>
      </c>
      <c r="AX483" s="231" t="s">
        <v>157</v>
      </c>
    </row>
    <row r="484" spans="2:64" s="1" customFormat="1" ht="16.5" customHeight="1">
      <c r="B484" s="21"/>
      <c r="C484" s="212" t="s">
        <v>790</v>
      </c>
      <c r="D484" s="212" t="s">
        <v>160</v>
      </c>
      <c r="E484" s="213" t="s">
        <v>791</v>
      </c>
      <c r="F484" s="214" t="s">
        <v>792</v>
      </c>
      <c r="G484" s="215" t="s">
        <v>297</v>
      </c>
      <c r="H484" s="216">
        <v>134</v>
      </c>
      <c r="I484" s="163">
        <v>0</v>
      </c>
      <c r="J484" s="217">
        <f>ROUND(I484*H484,2)</f>
        <v>0</v>
      </c>
      <c r="K484" s="21"/>
      <c r="L484" s="218" t="s">
        <v>3</v>
      </c>
      <c r="M484" s="219" t="s">
        <v>38</v>
      </c>
      <c r="N484" s="220">
        <v>5.6000000000000001E-2</v>
      </c>
      <c r="O484" s="220">
        <f>N484*H484</f>
        <v>7.5040000000000004</v>
      </c>
      <c r="P484" s="220">
        <v>0</v>
      </c>
      <c r="Q484" s="220">
        <f>P484*H484</f>
        <v>0</v>
      </c>
      <c r="R484" s="220">
        <v>0</v>
      </c>
      <c r="S484" s="221">
        <f>R484*H484</f>
        <v>0</v>
      </c>
      <c r="AQ484" s="222" t="s">
        <v>265</v>
      </c>
      <c r="AS484" s="222" t="s">
        <v>160</v>
      </c>
      <c r="AT484" s="222" t="s">
        <v>76</v>
      </c>
      <c r="AX484" s="10" t="s">
        <v>157</v>
      </c>
      <c r="BD484" s="223">
        <f>IF(M484="základní",J484,0)</f>
        <v>0</v>
      </c>
      <c r="BE484" s="223">
        <f>IF(M484="snížená",J484,0)</f>
        <v>0</v>
      </c>
      <c r="BF484" s="223">
        <f>IF(M484="zákl. přenesená",J484,0)</f>
        <v>0</v>
      </c>
      <c r="BG484" s="223">
        <f>IF(M484="sníž. přenesená",J484,0)</f>
        <v>0</v>
      </c>
      <c r="BH484" s="223">
        <f>IF(M484="nulová",J484,0)</f>
        <v>0</v>
      </c>
      <c r="BI484" s="10" t="s">
        <v>74</v>
      </c>
      <c r="BJ484" s="223">
        <f>ROUND(I484*H484,2)</f>
        <v>0</v>
      </c>
      <c r="BK484" s="10" t="s">
        <v>265</v>
      </c>
      <c r="BL484" s="222" t="s">
        <v>793</v>
      </c>
    </row>
    <row r="485" spans="2:64" s="1" customFormat="1">
      <c r="B485" s="21"/>
      <c r="D485" s="243" t="s">
        <v>175</v>
      </c>
      <c r="F485" s="244" t="s">
        <v>794</v>
      </c>
      <c r="K485" s="21"/>
      <c r="L485" s="245"/>
      <c r="S485" s="40"/>
      <c r="AS485" s="10" t="s">
        <v>175</v>
      </c>
      <c r="AT485" s="10" t="s">
        <v>76</v>
      </c>
    </row>
    <row r="486" spans="2:64" s="164" customFormat="1">
      <c r="B486" s="224"/>
      <c r="D486" s="225" t="s">
        <v>166</v>
      </c>
      <c r="E486" s="226" t="s">
        <v>3</v>
      </c>
      <c r="F486" s="227" t="s">
        <v>541</v>
      </c>
      <c r="H486" s="226" t="s">
        <v>3</v>
      </c>
      <c r="K486" s="224"/>
      <c r="L486" s="228"/>
      <c r="S486" s="229"/>
      <c r="AS486" s="226" t="s">
        <v>166</v>
      </c>
      <c r="AT486" s="226" t="s">
        <v>76</v>
      </c>
      <c r="AU486" s="164" t="s">
        <v>74</v>
      </c>
      <c r="AV486" s="164" t="s">
        <v>27</v>
      </c>
      <c r="AW486" s="164" t="s">
        <v>67</v>
      </c>
      <c r="AX486" s="226" t="s">
        <v>157</v>
      </c>
    </row>
    <row r="487" spans="2:64" s="165" customFormat="1">
      <c r="B487" s="230"/>
      <c r="D487" s="225" t="s">
        <v>166</v>
      </c>
      <c r="E487" s="231" t="s">
        <v>3</v>
      </c>
      <c r="F487" s="232" t="s">
        <v>795</v>
      </c>
      <c r="H487" s="233">
        <v>134</v>
      </c>
      <c r="K487" s="230"/>
      <c r="L487" s="234"/>
      <c r="S487" s="235"/>
      <c r="AS487" s="231" t="s">
        <v>166</v>
      </c>
      <c r="AT487" s="231" t="s">
        <v>76</v>
      </c>
      <c r="AU487" s="165" t="s">
        <v>76</v>
      </c>
      <c r="AV487" s="165" t="s">
        <v>27</v>
      </c>
      <c r="AW487" s="165" t="s">
        <v>74</v>
      </c>
      <c r="AX487" s="231" t="s">
        <v>157</v>
      </c>
    </row>
    <row r="488" spans="2:64" s="1" customFormat="1" ht="16.5" customHeight="1">
      <c r="B488" s="21"/>
      <c r="C488" s="212" t="s">
        <v>796</v>
      </c>
      <c r="D488" s="212" t="s">
        <v>160</v>
      </c>
      <c r="E488" s="213" t="s">
        <v>797</v>
      </c>
      <c r="F488" s="214" t="s">
        <v>798</v>
      </c>
      <c r="G488" s="215" t="s">
        <v>163</v>
      </c>
      <c r="H488" s="216">
        <v>352</v>
      </c>
      <c r="I488" s="163">
        <v>0</v>
      </c>
      <c r="J488" s="217">
        <f>ROUND(I488*H488,2)</f>
        <v>0</v>
      </c>
      <c r="K488" s="21"/>
      <c r="L488" s="218" t="s">
        <v>3</v>
      </c>
      <c r="M488" s="219" t="s">
        <v>38</v>
      </c>
      <c r="N488" s="220">
        <v>8.1000000000000003E-2</v>
      </c>
      <c r="O488" s="220">
        <f>N488*H488</f>
        <v>28.512</v>
      </c>
      <c r="P488" s="220">
        <v>0</v>
      </c>
      <c r="Q488" s="220">
        <f>P488*H488</f>
        <v>0</v>
      </c>
      <c r="R488" s="220">
        <v>0</v>
      </c>
      <c r="S488" s="221">
        <f>R488*H488</f>
        <v>0</v>
      </c>
      <c r="AQ488" s="222" t="s">
        <v>265</v>
      </c>
      <c r="AS488" s="222" t="s">
        <v>160</v>
      </c>
      <c r="AT488" s="222" t="s">
        <v>76</v>
      </c>
      <c r="AX488" s="10" t="s">
        <v>157</v>
      </c>
      <c r="BD488" s="223">
        <f>IF(M488="základní",J488,0)</f>
        <v>0</v>
      </c>
      <c r="BE488" s="223">
        <f>IF(M488="snížená",J488,0)</f>
        <v>0</v>
      </c>
      <c r="BF488" s="223">
        <f>IF(M488="zákl. přenesená",J488,0)</f>
        <v>0</v>
      </c>
      <c r="BG488" s="223">
        <f>IF(M488="sníž. přenesená",J488,0)</f>
        <v>0</v>
      </c>
      <c r="BH488" s="223">
        <f>IF(M488="nulová",J488,0)</f>
        <v>0</v>
      </c>
      <c r="BI488" s="10" t="s">
        <v>74</v>
      </c>
      <c r="BJ488" s="223">
        <f>ROUND(I488*H488,2)</f>
        <v>0</v>
      </c>
      <c r="BK488" s="10" t="s">
        <v>265</v>
      </c>
      <c r="BL488" s="222" t="s">
        <v>799</v>
      </c>
    </row>
    <row r="489" spans="2:64" s="1" customFormat="1">
      <c r="B489" s="21"/>
      <c r="D489" s="243" t="s">
        <v>175</v>
      </c>
      <c r="F489" s="244" t="s">
        <v>800</v>
      </c>
      <c r="K489" s="21"/>
      <c r="L489" s="245"/>
      <c r="S489" s="40"/>
      <c r="AS489" s="10" t="s">
        <v>175</v>
      </c>
      <c r="AT489" s="10" t="s">
        <v>76</v>
      </c>
    </row>
    <row r="490" spans="2:64" s="165" customFormat="1">
      <c r="B490" s="230"/>
      <c r="D490" s="225" t="s">
        <v>166</v>
      </c>
      <c r="E490" s="231" t="s">
        <v>3</v>
      </c>
      <c r="F490" s="232" t="s">
        <v>102</v>
      </c>
      <c r="H490" s="233">
        <v>352</v>
      </c>
      <c r="K490" s="230"/>
      <c r="L490" s="234"/>
      <c r="S490" s="235"/>
      <c r="AS490" s="231" t="s">
        <v>166</v>
      </c>
      <c r="AT490" s="231" t="s">
        <v>76</v>
      </c>
      <c r="AU490" s="165" t="s">
        <v>76</v>
      </c>
      <c r="AV490" s="165" t="s">
        <v>27</v>
      </c>
      <c r="AW490" s="165" t="s">
        <v>74</v>
      </c>
      <c r="AX490" s="231" t="s">
        <v>157</v>
      </c>
    </row>
    <row r="491" spans="2:64" s="1" customFormat="1" ht="16.5" customHeight="1">
      <c r="B491" s="21"/>
      <c r="C491" s="212" t="s">
        <v>801</v>
      </c>
      <c r="D491" s="212" t="s">
        <v>160</v>
      </c>
      <c r="E491" s="213" t="s">
        <v>802</v>
      </c>
      <c r="F491" s="214" t="s">
        <v>803</v>
      </c>
      <c r="G491" s="215" t="s">
        <v>531</v>
      </c>
      <c r="H491" s="163"/>
      <c r="I491" s="163">
        <v>0</v>
      </c>
      <c r="J491" s="217">
        <f>ROUND(I491*H491,2)</f>
        <v>0</v>
      </c>
      <c r="K491" s="21"/>
      <c r="L491" s="218" t="s">
        <v>3</v>
      </c>
      <c r="M491" s="219" t="s">
        <v>38</v>
      </c>
      <c r="N491" s="220">
        <v>0</v>
      </c>
      <c r="O491" s="220">
        <f>N491*H491</f>
        <v>0</v>
      </c>
      <c r="P491" s="220">
        <v>0</v>
      </c>
      <c r="Q491" s="220">
        <f>P491*H491</f>
        <v>0</v>
      </c>
      <c r="R491" s="220">
        <v>0</v>
      </c>
      <c r="S491" s="221">
        <f>R491*H491</f>
        <v>0</v>
      </c>
      <c r="AQ491" s="222" t="s">
        <v>265</v>
      </c>
      <c r="AS491" s="222" t="s">
        <v>160</v>
      </c>
      <c r="AT491" s="222" t="s">
        <v>76</v>
      </c>
      <c r="AX491" s="10" t="s">
        <v>157</v>
      </c>
      <c r="BD491" s="223">
        <f>IF(M491="základní",J491,0)</f>
        <v>0</v>
      </c>
      <c r="BE491" s="223">
        <f>IF(M491="snížená",J491,0)</f>
        <v>0</v>
      </c>
      <c r="BF491" s="223">
        <f>IF(M491="zákl. přenesená",J491,0)</f>
        <v>0</v>
      </c>
      <c r="BG491" s="223">
        <f>IF(M491="sníž. přenesená",J491,0)</f>
        <v>0</v>
      </c>
      <c r="BH491" s="223">
        <f>IF(M491="nulová",J491,0)</f>
        <v>0</v>
      </c>
      <c r="BI491" s="10" t="s">
        <v>74</v>
      </c>
      <c r="BJ491" s="223">
        <f>ROUND(I491*H491,2)</f>
        <v>0</v>
      </c>
      <c r="BK491" s="10" t="s">
        <v>265</v>
      </c>
      <c r="BL491" s="222" t="s">
        <v>804</v>
      </c>
    </row>
    <row r="492" spans="2:64" s="1" customFormat="1">
      <c r="B492" s="21"/>
      <c r="D492" s="243" t="s">
        <v>175</v>
      </c>
      <c r="F492" s="244" t="s">
        <v>805</v>
      </c>
      <c r="K492" s="21"/>
      <c r="L492" s="245"/>
      <c r="S492" s="40"/>
      <c r="AS492" s="10" t="s">
        <v>175</v>
      </c>
      <c r="AT492" s="10" t="s">
        <v>76</v>
      </c>
    </row>
    <row r="493" spans="2:64" s="167" customFormat="1" ht="22.9" customHeight="1">
      <c r="B493" s="201"/>
      <c r="D493" s="202" t="s">
        <v>66</v>
      </c>
      <c r="E493" s="210" t="s">
        <v>806</v>
      </c>
      <c r="F493" s="210" t="s">
        <v>807</v>
      </c>
      <c r="J493" s="211">
        <f>BJ493</f>
        <v>0</v>
      </c>
      <c r="K493" s="201"/>
      <c r="L493" s="205"/>
      <c r="O493" s="206">
        <f>SUM(O494:O518)</f>
        <v>345.09630599999997</v>
      </c>
      <c r="Q493" s="206">
        <f>SUM(Q494:Q518)</f>
        <v>0.25139465999999999</v>
      </c>
      <c r="S493" s="207">
        <f>SUM(S494:S518)</f>
        <v>0</v>
      </c>
      <c r="AQ493" s="202" t="s">
        <v>76</v>
      </c>
      <c r="AS493" s="208" t="s">
        <v>66</v>
      </c>
      <c r="AT493" s="208" t="s">
        <v>74</v>
      </c>
      <c r="AX493" s="202" t="s">
        <v>157</v>
      </c>
      <c r="BJ493" s="209">
        <f>SUM(BJ494:BJ518)</f>
        <v>0</v>
      </c>
    </row>
    <row r="494" spans="2:64" s="1" customFormat="1" ht="16.5" customHeight="1">
      <c r="B494" s="21"/>
      <c r="C494" s="212" t="s">
        <v>808</v>
      </c>
      <c r="D494" s="212" t="s">
        <v>160</v>
      </c>
      <c r="E494" s="213" t="s">
        <v>809</v>
      </c>
      <c r="F494" s="214" t="s">
        <v>810</v>
      </c>
      <c r="G494" s="215" t="s">
        <v>163</v>
      </c>
      <c r="H494" s="216">
        <v>1142.703</v>
      </c>
      <c r="I494" s="163">
        <v>0</v>
      </c>
      <c r="J494" s="217">
        <f>ROUND(I494*H494,2)</f>
        <v>0</v>
      </c>
      <c r="K494" s="21"/>
      <c r="L494" s="218" t="s">
        <v>3</v>
      </c>
      <c r="M494" s="219" t="s">
        <v>38</v>
      </c>
      <c r="N494" s="220">
        <v>1.0999999999999999E-2</v>
      </c>
      <c r="O494" s="220">
        <f>N494*H494</f>
        <v>12.569732999999999</v>
      </c>
      <c r="P494" s="220">
        <v>0</v>
      </c>
      <c r="Q494" s="220">
        <f>P494*H494</f>
        <v>0</v>
      </c>
      <c r="R494" s="220">
        <v>0</v>
      </c>
      <c r="S494" s="221">
        <f>R494*H494</f>
        <v>0</v>
      </c>
      <c r="AQ494" s="222" t="s">
        <v>265</v>
      </c>
      <c r="AS494" s="222" t="s">
        <v>160</v>
      </c>
      <c r="AT494" s="222" t="s">
        <v>76</v>
      </c>
      <c r="AX494" s="10" t="s">
        <v>157</v>
      </c>
      <c r="BD494" s="223">
        <f>IF(M494="základní",J494,0)</f>
        <v>0</v>
      </c>
      <c r="BE494" s="223">
        <f>IF(M494="snížená",J494,0)</f>
        <v>0</v>
      </c>
      <c r="BF494" s="223">
        <f>IF(M494="zákl. přenesená",J494,0)</f>
        <v>0</v>
      </c>
      <c r="BG494" s="223">
        <f>IF(M494="sníž. přenesená",J494,0)</f>
        <v>0</v>
      </c>
      <c r="BH494" s="223">
        <f>IF(M494="nulová",J494,0)</f>
        <v>0</v>
      </c>
      <c r="BI494" s="10" t="s">
        <v>74</v>
      </c>
      <c r="BJ494" s="223">
        <f>ROUND(I494*H494,2)</f>
        <v>0</v>
      </c>
      <c r="BK494" s="10" t="s">
        <v>265</v>
      </c>
      <c r="BL494" s="222" t="s">
        <v>811</v>
      </c>
    </row>
    <row r="495" spans="2:64" s="1" customFormat="1">
      <c r="B495" s="21"/>
      <c r="D495" s="243" t="s">
        <v>175</v>
      </c>
      <c r="F495" s="244" t="s">
        <v>812</v>
      </c>
      <c r="K495" s="21"/>
      <c r="L495" s="245"/>
      <c r="S495" s="40"/>
      <c r="AS495" s="10" t="s">
        <v>175</v>
      </c>
      <c r="AT495" s="10" t="s">
        <v>76</v>
      </c>
    </row>
    <row r="496" spans="2:64" s="165" customFormat="1">
      <c r="B496" s="230"/>
      <c r="D496" s="225" t="s">
        <v>166</v>
      </c>
      <c r="E496" s="231" t="s">
        <v>3</v>
      </c>
      <c r="F496" s="232" t="s">
        <v>105</v>
      </c>
      <c r="H496" s="233">
        <v>1142.703</v>
      </c>
      <c r="K496" s="230"/>
      <c r="L496" s="234"/>
      <c r="S496" s="235"/>
      <c r="AS496" s="231" t="s">
        <v>166</v>
      </c>
      <c r="AT496" s="231" t="s">
        <v>76</v>
      </c>
      <c r="AU496" s="165" t="s">
        <v>76</v>
      </c>
      <c r="AV496" s="165" t="s">
        <v>27</v>
      </c>
      <c r="AW496" s="165" t="s">
        <v>74</v>
      </c>
      <c r="AX496" s="231" t="s">
        <v>157</v>
      </c>
    </row>
    <row r="497" spans="2:64" s="1" customFormat="1" ht="16.5" customHeight="1">
      <c r="B497" s="21"/>
      <c r="C497" s="212" t="s">
        <v>813</v>
      </c>
      <c r="D497" s="212" t="s">
        <v>160</v>
      </c>
      <c r="E497" s="213" t="s">
        <v>814</v>
      </c>
      <c r="F497" s="214" t="s">
        <v>815</v>
      </c>
      <c r="G497" s="215" t="s">
        <v>163</v>
      </c>
      <c r="H497" s="216">
        <v>1142.703</v>
      </c>
      <c r="I497" s="163">
        <v>0</v>
      </c>
      <c r="J497" s="217">
        <f>ROUND(I497*H497,2)</f>
        <v>0</v>
      </c>
      <c r="K497" s="21"/>
      <c r="L497" s="218" t="s">
        <v>3</v>
      </c>
      <c r="M497" s="219" t="s">
        <v>38</v>
      </c>
      <c r="N497" s="220">
        <v>0.29099999999999998</v>
      </c>
      <c r="O497" s="220">
        <f>N497*H497</f>
        <v>332.52657299999998</v>
      </c>
      <c r="P497" s="220">
        <v>2.2000000000000001E-4</v>
      </c>
      <c r="Q497" s="220">
        <f>P497*H497</f>
        <v>0.25139465999999999</v>
      </c>
      <c r="R497" s="220">
        <v>0</v>
      </c>
      <c r="S497" s="221">
        <f>R497*H497</f>
        <v>0</v>
      </c>
      <c r="AQ497" s="222" t="s">
        <v>265</v>
      </c>
      <c r="AS497" s="222" t="s">
        <v>160</v>
      </c>
      <c r="AT497" s="222" t="s">
        <v>76</v>
      </c>
      <c r="AX497" s="10" t="s">
        <v>157</v>
      </c>
      <c r="BD497" s="223">
        <f>IF(M497="základní",J497,0)</f>
        <v>0</v>
      </c>
      <c r="BE497" s="223">
        <f>IF(M497="snížená",J497,0)</f>
        <v>0</v>
      </c>
      <c r="BF497" s="223">
        <f>IF(M497="zákl. přenesená",J497,0)</f>
        <v>0</v>
      </c>
      <c r="BG497" s="223">
        <f>IF(M497="sníž. přenesená",J497,0)</f>
        <v>0</v>
      </c>
      <c r="BH497" s="223">
        <f>IF(M497="nulová",J497,0)</f>
        <v>0</v>
      </c>
      <c r="BI497" s="10" t="s">
        <v>74</v>
      </c>
      <c r="BJ497" s="223">
        <f>ROUND(I497*H497,2)</f>
        <v>0</v>
      </c>
      <c r="BK497" s="10" t="s">
        <v>265</v>
      </c>
      <c r="BL497" s="222" t="s">
        <v>816</v>
      </c>
    </row>
    <row r="498" spans="2:64" s="1" customFormat="1">
      <c r="B498" s="21"/>
      <c r="D498" s="243" t="s">
        <v>175</v>
      </c>
      <c r="F498" s="244" t="s">
        <v>817</v>
      </c>
      <c r="K498" s="21"/>
      <c r="L498" s="245"/>
      <c r="S498" s="40"/>
      <c r="AS498" s="10" t="s">
        <v>175</v>
      </c>
      <c r="AT498" s="10" t="s">
        <v>76</v>
      </c>
    </row>
    <row r="499" spans="2:64" s="164" customFormat="1">
      <c r="B499" s="224"/>
      <c r="D499" s="225" t="s">
        <v>166</v>
      </c>
      <c r="E499" s="226" t="s">
        <v>3</v>
      </c>
      <c r="F499" s="227" t="s">
        <v>216</v>
      </c>
      <c r="H499" s="226" t="s">
        <v>3</v>
      </c>
      <c r="K499" s="224"/>
      <c r="L499" s="228"/>
      <c r="S499" s="229"/>
      <c r="AS499" s="226" t="s">
        <v>166</v>
      </c>
      <c r="AT499" s="226" t="s">
        <v>76</v>
      </c>
      <c r="AU499" s="164" t="s">
        <v>74</v>
      </c>
      <c r="AV499" s="164" t="s">
        <v>27</v>
      </c>
      <c r="AW499" s="164" t="s">
        <v>67</v>
      </c>
      <c r="AX499" s="226" t="s">
        <v>157</v>
      </c>
    </row>
    <row r="500" spans="2:64" s="164" customFormat="1">
      <c r="B500" s="224"/>
      <c r="D500" s="225" t="s">
        <v>166</v>
      </c>
      <c r="E500" s="226" t="s">
        <v>3</v>
      </c>
      <c r="F500" s="227" t="s">
        <v>818</v>
      </c>
      <c r="H500" s="226" t="s">
        <v>3</v>
      </c>
      <c r="K500" s="224"/>
      <c r="L500" s="228"/>
      <c r="S500" s="229"/>
      <c r="AS500" s="226" t="s">
        <v>166</v>
      </c>
      <c r="AT500" s="226" t="s">
        <v>76</v>
      </c>
      <c r="AU500" s="164" t="s">
        <v>74</v>
      </c>
      <c r="AV500" s="164" t="s">
        <v>27</v>
      </c>
      <c r="AW500" s="164" t="s">
        <v>67</v>
      </c>
      <c r="AX500" s="226" t="s">
        <v>157</v>
      </c>
    </row>
    <row r="501" spans="2:64" s="165" customFormat="1">
      <c r="B501" s="230"/>
      <c r="D501" s="225" t="s">
        <v>166</v>
      </c>
      <c r="E501" s="231" t="s">
        <v>3</v>
      </c>
      <c r="F501" s="232" t="s">
        <v>819</v>
      </c>
      <c r="H501" s="233">
        <v>704</v>
      </c>
      <c r="K501" s="230"/>
      <c r="L501" s="234"/>
      <c r="S501" s="235"/>
      <c r="AS501" s="231" t="s">
        <v>166</v>
      </c>
      <c r="AT501" s="231" t="s">
        <v>76</v>
      </c>
      <c r="AU501" s="165" t="s">
        <v>76</v>
      </c>
      <c r="AV501" s="165" t="s">
        <v>27</v>
      </c>
      <c r="AW501" s="165" t="s">
        <v>67</v>
      </c>
      <c r="AX501" s="231" t="s">
        <v>157</v>
      </c>
    </row>
    <row r="502" spans="2:64" s="168" customFormat="1">
      <c r="B502" s="246"/>
      <c r="D502" s="225" t="s">
        <v>166</v>
      </c>
      <c r="E502" s="247" t="s">
        <v>3</v>
      </c>
      <c r="F502" s="248" t="s">
        <v>263</v>
      </c>
      <c r="H502" s="249">
        <v>704</v>
      </c>
      <c r="K502" s="246"/>
      <c r="L502" s="250"/>
      <c r="S502" s="251"/>
      <c r="AS502" s="247" t="s">
        <v>166</v>
      </c>
      <c r="AT502" s="247" t="s">
        <v>76</v>
      </c>
      <c r="AU502" s="168" t="s">
        <v>177</v>
      </c>
      <c r="AV502" s="168" t="s">
        <v>27</v>
      </c>
      <c r="AW502" s="168" t="s">
        <v>67</v>
      </c>
      <c r="AX502" s="247" t="s">
        <v>157</v>
      </c>
    </row>
    <row r="503" spans="2:64" s="164" customFormat="1">
      <c r="B503" s="224"/>
      <c r="D503" s="225" t="s">
        <v>166</v>
      </c>
      <c r="E503" s="226" t="s">
        <v>3</v>
      </c>
      <c r="F503" s="227" t="s">
        <v>820</v>
      </c>
      <c r="H503" s="226" t="s">
        <v>3</v>
      </c>
      <c r="K503" s="224"/>
      <c r="L503" s="228"/>
      <c r="S503" s="229"/>
      <c r="AS503" s="226" t="s">
        <v>166</v>
      </c>
      <c r="AT503" s="226" t="s">
        <v>76</v>
      </c>
      <c r="AU503" s="164" t="s">
        <v>74</v>
      </c>
      <c r="AV503" s="164" t="s">
        <v>27</v>
      </c>
      <c r="AW503" s="164" t="s">
        <v>67</v>
      </c>
      <c r="AX503" s="226" t="s">
        <v>157</v>
      </c>
    </row>
    <row r="504" spans="2:64" s="165" customFormat="1">
      <c r="B504" s="230"/>
      <c r="D504" s="225" t="s">
        <v>166</v>
      </c>
      <c r="E504" s="231" t="s">
        <v>3</v>
      </c>
      <c r="F504" s="232" t="s">
        <v>821</v>
      </c>
      <c r="H504" s="233">
        <v>44.1</v>
      </c>
      <c r="K504" s="230"/>
      <c r="L504" s="234"/>
      <c r="S504" s="235"/>
      <c r="AS504" s="231" t="s">
        <v>166</v>
      </c>
      <c r="AT504" s="231" t="s">
        <v>76</v>
      </c>
      <c r="AU504" s="165" t="s">
        <v>76</v>
      </c>
      <c r="AV504" s="165" t="s">
        <v>27</v>
      </c>
      <c r="AW504" s="165" t="s">
        <v>67</v>
      </c>
      <c r="AX504" s="231" t="s">
        <v>157</v>
      </c>
    </row>
    <row r="505" spans="2:64" s="165" customFormat="1">
      <c r="B505" s="230"/>
      <c r="D505" s="225" t="s">
        <v>166</v>
      </c>
      <c r="E505" s="231" t="s">
        <v>3</v>
      </c>
      <c r="F505" s="232" t="s">
        <v>822</v>
      </c>
      <c r="H505" s="233">
        <v>17.088000000000001</v>
      </c>
      <c r="K505" s="230"/>
      <c r="L505" s="234"/>
      <c r="S505" s="235"/>
      <c r="AS505" s="231" t="s">
        <v>166</v>
      </c>
      <c r="AT505" s="231" t="s">
        <v>76</v>
      </c>
      <c r="AU505" s="165" t="s">
        <v>76</v>
      </c>
      <c r="AV505" s="165" t="s">
        <v>27</v>
      </c>
      <c r="AW505" s="165" t="s">
        <v>67</v>
      </c>
      <c r="AX505" s="231" t="s">
        <v>157</v>
      </c>
    </row>
    <row r="506" spans="2:64" s="165" customFormat="1">
      <c r="B506" s="230"/>
      <c r="D506" s="225" t="s">
        <v>166</v>
      </c>
      <c r="E506" s="231" t="s">
        <v>3</v>
      </c>
      <c r="F506" s="232" t="s">
        <v>823</v>
      </c>
      <c r="H506" s="233">
        <v>14.756</v>
      </c>
      <c r="K506" s="230"/>
      <c r="L506" s="234"/>
      <c r="S506" s="235"/>
      <c r="AS506" s="231" t="s">
        <v>166</v>
      </c>
      <c r="AT506" s="231" t="s">
        <v>76</v>
      </c>
      <c r="AU506" s="165" t="s">
        <v>76</v>
      </c>
      <c r="AV506" s="165" t="s">
        <v>27</v>
      </c>
      <c r="AW506" s="165" t="s">
        <v>67</v>
      </c>
      <c r="AX506" s="231" t="s">
        <v>157</v>
      </c>
    </row>
    <row r="507" spans="2:64" s="165" customFormat="1">
      <c r="B507" s="230"/>
      <c r="D507" s="225" t="s">
        <v>166</v>
      </c>
      <c r="E507" s="231" t="s">
        <v>3</v>
      </c>
      <c r="F507" s="232" t="s">
        <v>824</v>
      </c>
      <c r="H507" s="233">
        <v>13.44</v>
      </c>
      <c r="K507" s="230"/>
      <c r="L507" s="234"/>
      <c r="S507" s="235"/>
      <c r="AS507" s="231" t="s">
        <v>166</v>
      </c>
      <c r="AT507" s="231" t="s">
        <v>76</v>
      </c>
      <c r="AU507" s="165" t="s">
        <v>76</v>
      </c>
      <c r="AV507" s="165" t="s">
        <v>27</v>
      </c>
      <c r="AW507" s="165" t="s">
        <v>67</v>
      </c>
      <c r="AX507" s="231" t="s">
        <v>157</v>
      </c>
    </row>
    <row r="508" spans="2:64" s="165" customFormat="1">
      <c r="B508" s="230"/>
      <c r="D508" s="225" t="s">
        <v>166</v>
      </c>
      <c r="E508" s="231" t="s">
        <v>3</v>
      </c>
      <c r="F508" s="232" t="s">
        <v>825</v>
      </c>
      <c r="H508" s="233">
        <v>19.04</v>
      </c>
      <c r="K508" s="230"/>
      <c r="L508" s="234"/>
      <c r="S508" s="235"/>
      <c r="AS508" s="231" t="s">
        <v>166</v>
      </c>
      <c r="AT508" s="231" t="s">
        <v>76</v>
      </c>
      <c r="AU508" s="165" t="s">
        <v>76</v>
      </c>
      <c r="AV508" s="165" t="s">
        <v>27</v>
      </c>
      <c r="AW508" s="165" t="s">
        <v>67</v>
      </c>
      <c r="AX508" s="231" t="s">
        <v>157</v>
      </c>
    </row>
    <row r="509" spans="2:64" s="165" customFormat="1">
      <c r="B509" s="230"/>
      <c r="D509" s="225" t="s">
        <v>166</v>
      </c>
      <c r="E509" s="231" t="s">
        <v>3</v>
      </c>
      <c r="F509" s="232" t="s">
        <v>826</v>
      </c>
      <c r="H509" s="233">
        <v>28.8</v>
      </c>
      <c r="K509" s="230"/>
      <c r="L509" s="234"/>
      <c r="S509" s="235"/>
      <c r="AS509" s="231" t="s">
        <v>166</v>
      </c>
      <c r="AT509" s="231" t="s">
        <v>76</v>
      </c>
      <c r="AU509" s="165" t="s">
        <v>76</v>
      </c>
      <c r="AV509" s="165" t="s">
        <v>27</v>
      </c>
      <c r="AW509" s="165" t="s">
        <v>67</v>
      </c>
      <c r="AX509" s="231" t="s">
        <v>157</v>
      </c>
    </row>
    <row r="510" spans="2:64" s="168" customFormat="1">
      <c r="B510" s="246"/>
      <c r="D510" s="225" t="s">
        <v>166</v>
      </c>
      <c r="E510" s="247" t="s">
        <v>3</v>
      </c>
      <c r="F510" s="248" t="s">
        <v>263</v>
      </c>
      <c r="H510" s="249">
        <v>137.22399999999999</v>
      </c>
      <c r="K510" s="246"/>
      <c r="L510" s="250"/>
      <c r="S510" s="251"/>
      <c r="AS510" s="247" t="s">
        <v>166</v>
      </c>
      <c r="AT510" s="247" t="s">
        <v>76</v>
      </c>
      <c r="AU510" s="168" t="s">
        <v>177</v>
      </c>
      <c r="AV510" s="168" t="s">
        <v>27</v>
      </c>
      <c r="AW510" s="168" t="s">
        <v>67</v>
      </c>
      <c r="AX510" s="247" t="s">
        <v>157</v>
      </c>
    </row>
    <row r="511" spans="2:64" s="165" customFormat="1">
      <c r="B511" s="230"/>
      <c r="D511" s="225" t="s">
        <v>166</v>
      </c>
      <c r="E511" s="231" t="s">
        <v>3</v>
      </c>
      <c r="F511" s="232" t="s">
        <v>827</v>
      </c>
      <c r="H511" s="233">
        <v>201.92699999999999</v>
      </c>
      <c r="K511" s="230"/>
      <c r="L511" s="234"/>
      <c r="S511" s="235"/>
      <c r="AS511" s="231" t="s">
        <v>166</v>
      </c>
      <c r="AT511" s="231" t="s">
        <v>76</v>
      </c>
      <c r="AU511" s="165" t="s">
        <v>76</v>
      </c>
      <c r="AV511" s="165" t="s">
        <v>27</v>
      </c>
      <c r="AW511" s="165" t="s">
        <v>67</v>
      </c>
      <c r="AX511" s="231" t="s">
        <v>157</v>
      </c>
    </row>
    <row r="512" spans="2:64" s="165" customFormat="1">
      <c r="B512" s="230"/>
      <c r="D512" s="225" t="s">
        <v>166</v>
      </c>
      <c r="E512" s="231" t="s">
        <v>3</v>
      </c>
      <c r="F512" s="232" t="s">
        <v>828</v>
      </c>
      <c r="H512" s="233">
        <v>23.596</v>
      </c>
      <c r="K512" s="230"/>
      <c r="L512" s="234"/>
      <c r="S512" s="235"/>
      <c r="AS512" s="231" t="s">
        <v>166</v>
      </c>
      <c r="AT512" s="231" t="s">
        <v>76</v>
      </c>
      <c r="AU512" s="165" t="s">
        <v>76</v>
      </c>
      <c r="AV512" s="165" t="s">
        <v>27</v>
      </c>
      <c r="AW512" s="165" t="s">
        <v>67</v>
      </c>
      <c r="AX512" s="231" t="s">
        <v>157</v>
      </c>
    </row>
    <row r="513" spans="2:64" s="165" customFormat="1">
      <c r="B513" s="230"/>
      <c r="D513" s="225" t="s">
        <v>166</v>
      </c>
      <c r="E513" s="231" t="s">
        <v>3</v>
      </c>
      <c r="F513" s="232" t="s">
        <v>829</v>
      </c>
      <c r="H513" s="233">
        <v>19.244</v>
      </c>
      <c r="K513" s="230"/>
      <c r="L513" s="234"/>
      <c r="S513" s="235"/>
      <c r="AS513" s="231" t="s">
        <v>166</v>
      </c>
      <c r="AT513" s="231" t="s">
        <v>76</v>
      </c>
      <c r="AU513" s="165" t="s">
        <v>76</v>
      </c>
      <c r="AV513" s="165" t="s">
        <v>27</v>
      </c>
      <c r="AW513" s="165" t="s">
        <v>67</v>
      </c>
      <c r="AX513" s="231" t="s">
        <v>157</v>
      </c>
    </row>
    <row r="514" spans="2:64" s="165" customFormat="1">
      <c r="B514" s="230"/>
      <c r="D514" s="225" t="s">
        <v>166</v>
      </c>
      <c r="E514" s="231" t="s">
        <v>3</v>
      </c>
      <c r="F514" s="232" t="s">
        <v>830</v>
      </c>
      <c r="H514" s="233">
        <v>32.231999999999999</v>
      </c>
      <c r="K514" s="230"/>
      <c r="L514" s="234"/>
      <c r="S514" s="235"/>
      <c r="AS514" s="231" t="s">
        <v>166</v>
      </c>
      <c r="AT514" s="231" t="s">
        <v>76</v>
      </c>
      <c r="AU514" s="165" t="s">
        <v>76</v>
      </c>
      <c r="AV514" s="165" t="s">
        <v>27</v>
      </c>
      <c r="AW514" s="165" t="s">
        <v>67</v>
      </c>
      <c r="AX514" s="231" t="s">
        <v>157</v>
      </c>
    </row>
    <row r="515" spans="2:64" s="168" customFormat="1">
      <c r="B515" s="246"/>
      <c r="D515" s="225" t="s">
        <v>166</v>
      </c>
      <c r="E515" s="247" t="s">
        <v>3</v>
      </c>
      <c r="F515" s="248" t="s">
        <v>263</v>
      </c>
      <c r="H515" s="249">
        <v>276.99900000000002</v>
      </c>
      <c r="K515" s="246"/>
      <c r="L515" s="250"/>
      <c r="S515" s="251"/>
      <c r="AS515" s="247" t="s">
        <v>166</v>
      </c>
      <c r="AT515" s="247" t="s">
        <v>76</v>
      </c>
      <c r="AU515" s="168" t="s">
        <v>177</v>
      </c>
      <c r="AV515" s="168" t="s">
        <v>27</v>
      </c>
      <c r="AW515" s="168" t="s">
        <v>67</v>
      </c>
      <c r="AX515" s="247" t="s">
        <v>157</v>
      </c>
    </row>
    <row r="516" spans="2:64" s="165" customFormat="1">
      <c r="B516" s="230"/>
      <c r="D516" s="225" t="s">
        <v>166</v>
      </c>
      <c r="E516" s="231" t="s">
        <v>3</v>
      </c>
      <c r="F516" s="232" t="s">
        <v>831</v>
      </c>
      <c r="H516" s="233">
        <v>24.48</v>
      </c>
      <c r="K516" s="230"/>
      <c r="L516" s="234"/>
      <c r="S516" s="235"/>
      <c r="AS516" s="231" t="s">
        <v>166</v>
      </c>
      <c r="AT516" s="231" t="s">
        <v>76</v>
      </c>
      <c r="AU516" s="165" t="s">
        <v>76</v>
      </c>
      <c r="AV516" s="165" t="s">
        <v>27</v>
      </c>
      <c r="AW516" s="165" t="s">
        <v>67</v>
      </c>
      <c r="AX516" s="231" t="s">
        <v>157</v>
      </c>
    </row>
    <row r="517" spans="2:64" s="168" customFormat="1">
      <c r="B517" s="246"/>
      <c r="D517" s="225" t="s">
        <v>166</v>
      </c>
      <c r="E517" s="247" t="s">
        <v>3</v>
      </c>
      <c r="F517" s="248" t="s">
        <v>263</v>
      </c>
      <c r="H517" s="249">
        <v>24.48</v>
      </c>
      <c r="K517" s="246"/>
      <c r="L517" s="250"/>
      <c r="S517" s="251"/>
      <c r="AS517" s="247" t="s">
        <v>166</v>
      </c>
      <c r="AT517" s="247" t="s">
        <v>76</v>
      </c>
      <c r="AU517" s="168" t="s">
        <v>177</v>
      </c>
      <c r="AV517" s="168" t="s">
        <v>27</v>
      </c>
      <c r="AW517" s="168" t="s">
        <v>67</v>
      </c>
      <c r="AX517" s="247" t="s">
        <v>157</v>
      </c>
    </row>
    <row r="518" spans="2:64" s="166" customFormat="1">
      <c r="B518" s="236"/>
      <c r="D518" s="225" t="s">
        <v>166</v>
      </c>
      <c r="E518" s="237" t="s">
        <v>105</v>
      </c>
      <c r="F518" s="238" t="s">
        <v>171</v>
      </c>
      <c r="H518" s="239">
        <v>1142.703</v>
      </c>
      <c r="K518" s="236"/>
      <c r="L518" s="240"/>
      <c r="S518" s="241"/>
      <c r="AS518" s="237" t="s">
        <v>166</v>
      </c>
      <c r="AT518" s="237" t="s">
        <v>76</v>
      </c>
      <c r="AU518" s="166" t="s">
        <v>164</v>
      </c>
      <c r="AV518" s="166" t="s">
        <v>27</v>
      </c>
      <c r="AW518" s="166" t="s">
        <v>74</v>
      </c>
      <c r="AX518" s="237" t="s">
        <v>157</v>
      </c>
    </row>
    <row r="519" spans="2:64" s="167" customFormat="1" ht="25.9" customHeight="1">
      <c r="B519" s="201"/>
      <c r="D519" s="202" t="s">
        <v>66</v>
      </c>
      <c r="E519" s="203" t="s">
        <v>832</v>
      </c>
      <c r="F519" s="203" t="s">
        <v>833</v>
      </c>
      <c r="J519" s="204">
        <f>BJ519</f>
        <v>0</v>
      </c>
      <c r="K519" s="201"/>
      <c r="L519" s="205"/>
      <c r="O519" s="206">
        <f>O520+O524+O527+O534+O537</f>
        <v>0</v>
      </c>
      <c r="Q519" s="206">
        <f>Q520+Q524+Q527+Q534+Q537</f>
        <v>0</v>
      </c>
      <c r="S519" s="207">
        <f>S520+S524+S527+S534+S537</f>
        <v>0</v>
      </c>
      <c r="AQ519" s="202" t="s">
        <v>189</v>
      </c>
      <c r="AS519" s="208" t="s">
        <v>66</v>
      </c>
      <c r="AT519" s="208" t="s">
        <v>67</v>
      </c>
      <c r="AX519" s="202" t="s">
        <v>157</v>
      </c>
      <c r="BJ519" s="209">
        <f>BJ520+BJ524+BJ527+BJ534+BJ537</f>
        <v>0</v>
      </c>
    </row>
    <row r="520" spans="2:64" s="167" customFormat="1" ht="22.9" customHeight="1">
      <c r="B520" s="201"/>
      <c r="D520" s="202" t="s">
        <v>66</v>
      </c>
      <c r="E520" s="210" t="s">
        <v>834</v>
      </c>
      <c r="F520" s="210" t="s">
        <v>835</v>
      </c>
      <c r="J520" s="211">
        <f>BJ520</f>
        <v>0</v>
      </c>
      <c r="K520" s="201"/>
      <c r="L520" s="205"/>
      <c r="O520" s="206">
        <f>SUM(O521:O523)</f>
        <v>0</v>
      </c>
      <c r="Q520" s="206">
        <f>SUM(Q521:Q523)</f>
        <v>0</v>
      </c>
      <c r="S520" s="207">
        <f>SUM(S521:S523)</f>
        <v>0</v>
      </c>
      <c r="AQ520" s="202" t="s">
        <v>189</v>
      </c>
      <c r="AS520" s="208" t="s">
        <v>66</v>
      </c>
      <c r="AT520" s="208" t="s">
        <v>74</v>
      </c>
      <c r="AX520" s="202" t="s">
        <v>157</v>
      </c>
      <c r="BJ520" s="209">
        <f>SUM(BJ521:BJ523)</f>
        <v>0</v>
      </c>
    </row>
    <row r="521" spans="2:64" s="1" customFormat="1" ht="16.5" customHeight="1">
      <c r="B521" s="21"/>
      <c r="C521" s="212" t="s">
        <v>836</v>
      </c>
      <c r="D521" s="212" t="s">
        <v>160</v>
      </c>
      <c r="E521" s="213" t="s">
        <v>837</v>
      </c>
      <c r="F521" s="214" t="s">
        <v>838</v>
      </c>
      <c r="G521" s="215" t="s">
        <v>839</v>
      </c>
      <c r="H521" s="216">
        <v>1</v>
      </c>
      <c r="I521" s="163">
        <v>0</v>
      </c>
      <c r="J521" s="217">
        <f>ROUND(I521*H521,2)</f>
        <v>0</v>
      </c>
      <c r="K521" s="21"/>
      <c r="L521" s="218" t="s">
        <v>3</v>
      </c>
      <c r="M521" s="219" t="s">
        <v>38</v>
      </c>
      <c r="N521" s="220">
        <v>0</v>
      </c>
      <c r="O521" s="220">
        <f>N521*H521</f>
        <v>0</v>
      </c>
      <c r="P521" s="220">
        <v>0</v>
      </c>
      <c r="Q521" s="220">
        <f>P521*H521</f>
        <v>0</v>
      </c>
      <c r="R521" s="220">
        <v>0</v>
      </c>
      <c r="S521" s="221">
        <f>R521*H521</f>
        <v>0</v>
      </c>
      <c r="AQ521" s="222" t="s">
        <v>840</v>
      </c>
      <c r="AS521" s="222" t="s">
        <v>160</v>
      </c>
      <c r="AT521" s="222" t="s">
        <v>76</v>
      </c>
      <c r="AX521" s="10" t="s">
        <v>157</v>
      </c>
      <c r="BD521" s="223">
        <f>IF(M521="základní",J521,0)</f>
        <v>0</v>
      </c>
      <c r="BE521" s="223">
        <f>IF(M521="snížená",J521,0)</f>
        <v>0</v>
      </c>
      <c r="BF521" s="223">
        <f>IF(M521="zákl. přenesená",J521,0)</f>
        <v>0</v>
      </c>
      <c r="BG521" s="223">
        <f>IF(M521="sníž. přenesená",J521,0)</f>
        <v>0</v>
      </c>
      <c r="BH521" s="223">
        <f>IF(M521="nulová",J521,0)</f>
        <v>0</v>
      </c>
      <c r="BI521" s="10" t="s">
        <v>74</v>
      </c>
      <c r="BJ521" s="223">
        <f>ROUND(I521*H521,2)</f>
        <v>0</v>
      </c>
      <c r="BK521" s="10" t="s">
        <v>840</v>
      </c>
      <c r="BL521" s="222" t="s">
        <v>841</v>
      </c>
    </row>
    <row r="522" spans="2:64" s="1" customFormat="1">
      <c r="B522" s="21"/>
      <c r="D522" s="243" t="s">
        <v>175</v>
      </c>
      <c r="F522" s="244" t="s">
        <v>842</v>
      </c>
      <c r="K522" s="21"/>
      <c r="L522" s="245"/>
      <c r="S522" s="40"/>
      <c r="AS522" s="10" t="s">
        <v>175</v>
      </c>
      <c r="AT522" s="10" t="s">
        <v>76</v>
      </c>
    </row>
    <row r="523" spans="2:64" s="1" customFormat="1" ht="16.5" customHeight="1">
      <c r="B523" s="21"/>
      <c r="C523" s="212" t="s">
        <v>843</v>
      </c>
      <c r="D523" s="212" t="s">
        <v>160</v>
      </c>
      <c r="E523" s="213" t="s">
        <v>844</v>
      </c>
      <c r="F523" s="214" t="s">
        <v>845</v>
      </c>
      <c r="G523" s="215" t="s">
        <v>839</v>
      </c>
      <c r="H523" s="216">
        <v>1</v>
      </c>
      <c r="I523" s="163">
        <v>0</v>
      </c>
      <c r="J523" s="217">
        <f>ROUND(I523*H523,2)</f>
        <v>0</v>
      </c>
      <c r="K523" s="21"/>
      <c r="L523" s="218" t="s">
        <v>3</v>
      </c>
      <c r="M523" s="219" t="s">
        <v>38</v>
      </c>
      <c r="N523" s="220">
        <v>0</v>
      </c>
      <c r="O523" s="220">
        <f>N523*H523</f>
        <v>0</v>
      </c>
      <c r="P523" s="220">
        <v>0</v>
      </c>
      <c r="Q523" s="220">
        <f>P523*H523</f>
        <v>0</v>
      </c>
      <c r="R523" s="220">
        <v>0</v>
      </c>
      <c r="S523" s="221">
        <f>R523*H523</f>
        <v>0</v>
      </c>
      <c r="AQ523" s="222" t="s">
        <v>840</v>
      </c>
      <c r="AS523" s="222" t="s">
        <v>160</v>
      </c>
      <c r="AT523" s="222" t="s">
        <v>76</v>
      </c>
      <c r="AX523" s="10" t="s">
        <v>157</v>
      </c>
      <c r="BD523" s="223">
        <f>IF(M523="základní",J523,0)</f>
        <v>0</v>
      </c>
      <c r="BE523" s="223">
        <f>IF(M523="snížená",J523,0)</f>
        <v>0</v>
      </c>
      <c r="BF523" s="223">
        <f>IF(M523="zákl. přenesená",J523,0)</f>
        <v>0</v>
      </c>
      <c r="BG523" s="223">
        <f>IF(M523="sníž. přenesená",J523,0)</f>
        <v>0</v>
      </c>
      <c r="BH523" s="223">
        <f>IF(M523="nulová",J523,0)</f>
        <v>0</v>
      </c>
      <c r="BI523" s="10" t="s">
        <v>74</v>
      </c>
      <c r="BJ523" s="223">
        <f>ROUND(I523*H523,2)</f>
        <v>0</v>
      </c>
      <c r="BK523" s="10" t="s">
        <v>840</v>
      </c>
      <c r="BL523" s="222" t="s">
        <v>846</v>
      </c>
    </row>
    <row r="524" spans="2:64" s="167" customFormat="1" ht="22.9" customHeight="1">
      <c r="B524" s="201"/>
      <c r="D524" s="202" t="s">
        <v>66</v>
      </c>
      <c r="E524" s="210" t="s">
        <v>847</v>
      </c>
      <c r="F524" s="210" t="s">
        <v>848</v>
      </c>
      <c r="J524" s="211">
        <f>BJ524</f>
        <v>0</v>
      </c>
      <c r="K524" s="201"/>
      <c r="L524" s="205"/>
      <c r="O524" s="206">
        <f>SUM(O525:O526)</f>
        <v>0</v>
      </c>
      <c r="Q524" s="206">
        <f>SUM(Q525:Q526)</f>
        <v>0</v>
      </c>
      <c r="S524" s="207">
        <f>SUM(S525:S526)</f>
        <v>0</v>
      </c>
      <c r="AQ524" s="202" t="s">
        <v>189</v>
      </c>
      <c r="AS524" s="208" t="s">
        <v>66</v>
      </c>
      <c r="AT524" s="208" t="s">
        <v>74</v>
      </c>
      <c r="AX524" s="202" t="s">
        <v>157</v>
      </c>
      <c r="BJ524" s="209">
        <f>SUM(BJ525:BJ526)</f>
        <v>0</v>
      </c>
    </row>
    <row r="525" spans="2:64" s="1" customFormat="1" ht="16.5" customHeight="1">
      <c r="B525" s="21"/>
      <c r="C525" s="212" t="s">
        <v>849</v>
      </c>
      <c r="D525" s="212" t="s">
        <v>160</v>
      </c>
      <c r="E525" s="213" t="s">
        <v>850</v>
      </c>
      <c r="F525" s="214" t="s">
        <v>851</v>
      </c>
      <c r="G525" s="215" t="s">
        <v>839</v>
      </c>
      <c r="H525" s="216">
        <v>1</v>
      </c>
      <c r="I525" s="163">
        <v>0</v>
      </c>
      <c r="J525" s="217">
        <f>ROUND(I525*H525,2)</f>
        <v>0</v>
      </c>
      <c r="K525" s="21"/>
      <c r="L525" s="218" t="s">
        <v>3</v>
      </c>
      <c r="M525" s="219" t="s">
        <v>38</v>
      </c>
      <c r="N525" s="220">
        <v>0</v>
      </c>
      <c r="O525" s="220">
        <f>N525*H525</f>
        <v>0</v>
      </c>
      <c r="P525" s="220">
        <v>0</v>
      </c>
      <c r="Q525" s="220">
        <f>P525*H525</f>
        <v>0</v>
      </c>
      <c r="R525" s="220">
        <v>0</v>
      </c>
      <c r="S525" s="221">
        <f>R525*H525</f>
        <v>0</v>
      </c>
      <c r="AQ525" s="222" t="s">
        <v>840</v>
      </c>
      <c r="AS525" s="222" t="s">
        <v>160</v>
      </c>
      <c r="AT525" s="222" t="s">
        <v>76</v>
      </c>
      <c r="AX525" s="10" t="s">
        <v>157</v>
      </c>
      <c r="BD525" s="223">
        <f>IF(M525="základní",J525,0)</f>
        <v>0</v>
      </c>
      <c r="BE525" s="223">
        <f>IF(M525="snížená",J525,0)</f>
        <v>0</v>
      </c>
      <c r="BF525" s="223">
        <f>IF(M525="zákl. přenesená",J525,0)</f>
        <v>0</v>
      </c>
      <c r="BG525" s="223">
        <f>IF(M525="sníž. přenesená",J525,0)</f>
        <v>0</v>
      </c>
      <c r="BH525" s="223">
        <f>IF(M525="nulová",J525,0)</f>
        <v>0</v>
      </c>
      <c r="BI525" s="10" t="s">
        <v>74</v>
      </c>
      <c r="BJ525" s="223">
        <f>ROUND(I525*H525,2)</f>
        <v>0</v>
      </c>
      <c r="BK525" s="10" t="s">
        <v>840</v>
      </c>
      <c r="BL525" s="222" t="s">
        <v>852</v>
      </c>
    </row>
    <row r="526" spans="2:64" s="1" customFormat="1">
      <c r="B526" s="21"/>
      <c r="D526" s="243" t="s">
        <v>175</v>
      </c>
      <c r="F526" s="244" t="s">
        <v>853</v>
      </c>
      <c r="K526" s="21"/>
      <c r="L526" s="245"/>
      <c r="S526" s="40"/>
      <c r="AS526" s="10" t="s">
        <v>175</v>
      </c>
      <c r="AT526" s="10" t="s">
        <v>76</v>
      </c>
    </row>
    <row r="527" spans="2:64" s="167" customFormat="1" ht="22.9" customHeight="1">
      <c r="B527" s="201"/>
      <c r="D527" s="202" t="s">
        <v>66</v>
      </c>
      <c r="E527" s="210" t="s">
        <v>854</v>
      </c>
      <c r="F527" s="210" t="s">
        <v>855</v>
      </c>
      <c r="J527" s="211">
        <f>BJ527</f>
        <v>0</v>
      </c>
      <c r="K527" s="201"/>
      <c r="L527" s="205"/>
      <c r="O527" s="206">
        <f>SUM(O528:O533)</f>
        <v>0</v>
      </c>
      <c r="Q527" s="206">
        <f>SUM(Q528:Q533)</f>
        <v>0</v>
      </c>
      <c r="S527" s="207">
        <f>SUM(S528:S533)</f>
        <v>0</v>
      </c>
      <c r="AQ527" s="202" t="s">
        <v>189</v>
      </c>
      <c r="AS527" s="208" t="s">
        <v>66</v>
      </c>
      <c r="AT527" s="208" t="s">
        <v>74</v>
      </c>
      <c r="AX527" s="202" t="s">
        <v>157</v>
      </c>
      <c r="BJ527" s="209">
        <f>SUM(BJ528:BJ533)</f>
        <v>0</v>
      </c>
    </row>
    <row r="528" spans="2:64" s="1" customFormat="1" ht="16.5" customHeight="1">
      <c r="B528" s="21"/>
      <c r="C528" s="212" t="s">
        <v>856</v>
      </c>
      <c r="D528" s="212" t="s">
        <v>160</v>
      </c>
      <c r="E528" s="213" t="s">
        <v>857</v>
      </c>
      <c r="F528" s="214" t="s">
        <v>858</v>
      </c>
      <c r="G528" s="215" t="s">
        <v>839</v>
      </c>
      <c r="H528" s="216">
        <v>1</v>
      </c>
      <c r="I528" s="163">
        <v>0</v>
      </c>
      <c r="J528" s="217">
        <f>ROUND(I528*H528,2)</f>
        <v>0</v>
      </c>
      <c r="K528" s="21"/>
      <c r="L528" s="218" t="s">
        <v>3</v>
      </c>
      <c r="M528" s="219" t="s">
        <v>38</v>
      </c>
      <c r="N528" s="220">
        <v>0</v>
      </c>
      <c r="O528" s="220">
        <f>N528*H528</f>
        <v>0</v>
      </c>
      <c r="P528" s="220">
        <v>0</v>
      </c>
      <c r="Q528" s="220">
        <f>P528*H528</f>
        <v>0</v>
      </c>
      <c r="R528" s="220">
        <v>0</v>
      </c>
      <c r="S528" s="221">
        <f>R528*H528</f>
        <v>0</v>
      </c>
      <c r="AQ528" s="222" t="s">
        <v>840</v>
      </c>
      <c r="AS528" s="222" t="s">
        <v>160</v>
      </c>
      <c r="AT528" s="222" t="s">
        <v>76</v>
      </c>
      <c r="AX528" s="10" t="s">
        <v>157</v>
      </c>
      <c r="BD528" s="223">
        <f>IF(M528="základní",J528,0)</f>
        <v>0</v>
      </c>
      <c r="BE528" s="223">
        <f>IF(M528="snížená",J528,0)</f>
        <v>0</v>
      </c>
      <c r="BF528" s="223">
        <f>IF(M528="zákl. přenesená",J528,0)</f>
        <v>0</v>
      </c>
      <c r="BG528" s="223">
        <f>IF(M528="sníž. přenesená",J528,0)</f>
        <v>0</v>
      </c>
      <c r="BH528" s="223">
        <f>IF(M528="nulová",J528,0)</f>
        <v>0</v>
      </c>
      <c r="BI528" s="10" t="s">
        <v>74</v>
      </c>
      <c r="BJ528" s="223">
        <f>ROUND(I528*H528,2)</f>
        <v>0</v>
      </c>
      <c r="BK528" s="10" t="s">
        <v>840</v>
      </c>
      <c r="BL528" s="222" t="s">
        <v>859</v>
      </c>
    </row>
    <row r="529" spans="2:64" s="1" customFormat="1">
      <c r="B529" s="21"/>
      <c r="D529" s="243" t="s">
        <v>175</v>
      </c>
      <c r="F529" s="244" t="s">
        <v>860</v>
      </c>
      <c r="K529" s="21"/>
      <c r="L529" s="245"/>
      <c r="S529" s="40"/>
      <c r="AS529" s="10" t="s">
        <v>175</v>
      </c>
      <c r="AT529" s="10" t="s">
        <v>76</v>
      </c>
    </row>
    <row r="530" spans="2:64" s="1" customFormat="1" ht="16.5" customHeight="1">
      <c r="B530" s="21"/>
      <c r="C530" s="212" t="s">
        <v>861</v>
      </c>
      <c r="D530" s="212" t="s">
        <v>160</v>
      </c>
      <c r="E530" s="213" t="s">
        <v>862</v>
      </c>
      <c r="F530" s="214" t="s">
        <v>863</v>
      </c>
      <c r="G530" s="215" t="s">
        <v>839</v>
      </c>
      <c r="H530" s="216">
        <v>1</v>
      </c>
      <c r="I530" s="163">
        <v>0</v>
      </c>
      <c r="J530" s="217">
        <f>ROUND(I530*H530,2)</f>
        <v>0</v>
      </c>
      <c r="K530" s="21"/>
      <c r="L530" s="218" t="s">
        <v>3</v>
      </c>
      <c r="M530" s="219" t="s">
        <v>38</v>
      </c>
      <c r="N530" s="220">
        <v>0</v>
      </c>
      <c r="O530" s="220">
        <f>N530*H530</f>
        <v>0</v>
      </c>
      <c r="P530" s="220">
        <v>0</v>
      </c>
      <c r="Q530" s="220">
        <f>P530*H530</f>
        <v>0</v>
      </c>
      <c r="R530" s="220">
        <v>0</v>
      </c>
      <c r="S530" s="221">
        <f>R530*H530</f>
        <v>0</v>
      </c>
      <c r="AQ530" s="222" t="s">
        <v>840</v>
      </c>
      <c r="AS530" s="222" t="s">
        <v>160</v>
      </c>
      <c r="AT530" s="222" t="s">
        <v>76</v>
      </c>
      <c r="AX530" s="10" t="s">
        <v>157</v>
      </c>
      <c r="BD530" s="223">
        <f>IF(M530="základní",J530,0)</f>
        <v>0</v>
      </c>
      <c r="BE530" s="223">
        <f>IF(M530="snížená",J530,0)</f>
        <v>0</v>
      </c>
      <c r="BF530" s="223">
        <f>IF(M530="zákl. přenesená",J530,0)</f>
        <v>0</v>
      </c>
      <c r="BG530" s="223">
        <f>IF(M530="sníž. přenesená",J530,0)</f>
        <v>0</v>
      </c>
      <c r="BH530" s="223">
        <f>IF(M530="nulová",J530,0)</f>
        <v>0</v>
      </c>
      <c r="BI530" s="10" t="s">
        <v>74</v>
      </c>
      <c r="BJ530" s="223">
        <f>ROUND(I530*H530,2)</f>
        <v>0</v>
      </c>
      <c r="BK530" s="10" t="s">
        <v>840</v>
      </c>
      <c r="BL530" s="222" t="s">
        <v>864</v>
      </c>
    </row>
    <row r="531" spans="2:64" s="1" customFormat="1">
      <c r="B531" s="21"/>
      <c r="D531" s="243" t="s">
        <v>175</v>
      </c>
      <c r="F531" s="244" t="s">
        <v>865</v>
      </c>
      <c r="K531" s="21"/>
      <c r="L531" s="245"/>
      <c r="S531" s="40"/>
      <c r="AS531" s="10" t="s">
        <v>175</v>
      </c>
      <c r="AT531" s="10" t="s">
        <v>76</v>
      </c>
    </row>
    <row r="532" spans="2:64" s="1" customFormat="1" ht="16.5" customHeight="1">
      <c r="B532" s="21"/>
      <c r="C532" s="212" t="s">
        <v>866</v>
      </c>
      <c r="D532" s="212" t="s">
        <v>160</v>
      </c>
      <c r="E532" s="213" t="s">
        <v>867</v>
      </c>
      <c r="F532" s="214" t="s">
        <v>868</v>
      </c>
      <c r="G532" s="215" t="s">
        <v>839</v>
      </c>
      <c r="H532" s="216">
        <v>1</v>
      </c>
      <c r="I532" s="163">
        <v>0</v>
      </c>
      <c r="J532" s="217">
        <f>ROUND(I532*H532,2)</f>
        <v>0</v>
      </c>
      <c r="K532" s="21"/>
      <c r="L532" s="218" t="s">
        <v>3</v>
      </c>
      <c r="M532" s="219" t="s">
        <v>38</v>
      </c>
      <c r="N532" s="220">
        <v>0</v>
      </c>
      <c r="O532" s="220">
        <f>N532*H532</f>
        <v>0</v>
      </c>
      <c r="P532" s="220">
        <v>0</v>
      </c>
      <c r="Q532" s="220">
        <f>P532*H532</f>
        <v>0</v>
      </c>
      <c r="R532" s="220">
        <v>0</v>
      </c>
      <c r="S532" s="221">
        <f>R532*H532</f>
        <v>0</v>
      </c>
      <c r="AQ532" s="222" t="s">
        <v>840</v>
      </c>
      <c r="AS532" s="222" t="s">
        <v>160</v>
      </c>
      <c r="AT532" s="222" t="s">
        <v>76</v>
      </c>
      <c r="AX532" s="10" t="s">
        <v>157</v>
      </c>
      <c r="BD532" s="223">
        <f>IF(M532="základní",J532,0)</f>
        <v>0</v>
      </c>
      <c r="BE532" s="223">
        <f>IF(M532="snížená",J532,0)</f>
        <v>0</v>
      </c>
      <c r="BF532" s="223">
        <f>IF(M532="zákl. přenesená",J532,0)</f>
        <v>0</v>
      </c>
      <c r="BG532" s="223">
        <f>IF(M532="sníž. přenesená",J532,0)</f>
        <v>0</v>
      </c>
      <c r="BH532" s="223">
        <f>IF(M532="nulová",J532,0)</f>
        <v>0</v>
      </c>
      <c r="BI532" s="10" t="s">
        <v>74</v>
      </c>
      <c r="BJ532" s="223">
        <f>ROUND(I532*H532,2)</f>
        <v>0</v>
      </c>
      <c r="BK532" s="10" t="s">
        <v>840</v>
      </c>
      <c r="BL532" s="222" t="s">
        <v>869</v>
      </c>
    </row>
    <row r="533" spans="2:64" s="1" customFormat="1">
      <c r="B533" s="21"/>
      <c r="D533" s="243" t="s">
        <v>175</v>
      </c>
      <c r="F533" s="244" t="s">
        <v>870</v>
      </c>
      <c r="K533" s="21"/>
      <c r="L533" s="245"/>
      <c r="S533" s="40"/>
      <c r="AS533" s="10" t="s">
        <v>175</v>
      </c>
      <c r="AT533" s="10" t="s">
        <v>76</v>
      </c>
    </row>
    <row r="534" spans="2:64" s="167" customFormat="1" ht="22.9" customHeight="1">
      <c r="B534" s="201"/>
      <c r="D534" s="202" t="s">
        <v>66</v>
      </c>
      <c r="E534" s="210" t="s">
        <v>871</v>
      </c>
      <c r="F534" s="210" t="s">
        <v>872</v>
      </c>
      <c r="J534" s="211">
        <f>BJ534</f>
        <v>0</v>
      </c>
      <c r="K534" s="201"/>
      <c r="L534" s="205"/>
      <c r="O534" s="206">
        <f>SUM(O535:O536)</f>
        <v>0</v>
      </c>
      <c r="Q534" s="206">
        <f>SUM(Q535:Q536)</f>
        <v>0</v>
      </c>
      <c r="S534" s="207">
        <f>SUM(S535:S536)</f>
        <v>0</v>
      </c>
      <c r="AQ534" s="202" t="s">
        <v>189</v>
      </c>
      <c r="AS534" s="208" t="s">
        <v>66</v>
      </c>
      <c r="AT534" s="208" t="s">
        <v>74</v>
      </c>
      <c r="AX534" s="202" t="s">
        <v>157</v>
      </c>
      <c r="BJ534" s="209">
        <f>SUM(BJ535:BJ536)</f>
        <v>0</v>
      </c>
    </row>
    <row r="535" spans="2:64" s="1" customFormat="1" ht="16.5" customHeight="1">
      <c r="B535" s="21"/>
      <c r="C535" s="212" t="s">
        <v>873</v>
      </c>
      <c r="D535" s="212" t="s">
        <v>160</v>
      </c>
      <c r="E535" s="213" t="s">
        <v>874</v>
      </c>
      <c r="F535" s="214" t="s">
        <v>875</v>
      </c>
      <c r="G535" s="215" t="s">
        <v>839</v>
      </c>
      <c r="H535" s="216">
        <v>1</v>
      </c>
      <c r="I535" s="163">
        <v>0</v>
      </c>
      <c r="J535" s="217">
        <f>ROUND(I535*H535,2)</f>
        <v>0</v>
      </c>
      <c r="K535" s="21"/>
      <c r="L535" s="218" t="s">
        <v>3</v>
      </c>
      <c r="M535" s="219" t="s">
        <v>38</v>
      </c>
      <c r="N535" s="220">
        <v>0</v>
      </c>
      <c r="O535" s="220">
        <f>N535*H535</f>
        <v>0</v>
      </c>
      <c r="P535" s="220">
        <v>0</v>
      </c>
      <c r="Q535" s="220">
        <f>P535*H535</f>
        <v>0</v>
      </c>
      <c r="R535" s="220">
        <v>0</v>
      </c>
      <c r="S535" s="221">
        <f>R535*H535</f>
        <v>0</v>
      </c>
      <c r="AQ535" s="222" t="s">
        <v>840</v>
      </c>
      <c r="AS535" s="222" t="s">
        <v>160</v>
      </c>
      <c r="AT535" s="222" t="s">
        <v>76</v>
      </c>
      <c r="AX535" s="10" t="s">
        <v>157</v>
      </c>
      <c r="BD535" s="223">
        <f>IF(M535="základní",J535,0)</f>
        <v>0</v>
      </c>
      <c r="BE535" s="223">
        <f>IF(M535="snížená",J535,0)</f>
        <v>0</v>
      </c>
      <c r="BF535" s="223">
        <f>IF(M535="zákl. přenesená",J535,0)</f>
        <v>0</v>
      </c>
      <c r="BG535" s="223">
        <f>IF(M535="sníž. přenesená",J535,0)</f>
        <v>0</v>
      </c>
      <c r="BH535" s="223">
        <f>IF(M535="nulová",J535,0)</f>
        <v>0</v>
      </c>
      <c r="BI535" s="10" t="s">
        <v>74</v>
      </c>
      <c r="BJ535" s="223">
        <f>ROUND(I535*H535,2)</f>
        <v>0</v>
      </c>
      <c r="BK535" s="10" t="s">
        <v>840</v>
      </c>
      <c r="BL535" s="222" t="s">
        <v>876</v>
      </c>
    </row>
    <row r="536" spans="2:64" s="1" customFormat="1">
      <c r="B536" s="21"/>
      <c r="D536" s="243" t="s">
        <v>175</v>
      </c>
      <c r="F536" s="244" t="s">
        <v>877</v>
      </c>
      <c r="K536" s="21"/>
      <c r="L536" s="245"/>
      <c r="S536" s="40"/>
      <c r="AS536" s="10" t="s">
        <v>175</v>
      </c>
      <c r="AT536" s="10" t="s">
        <v>76</v>
      </c>
    </row>
    <row r="537" spans="2:64" s="167" customFormat="1" ht="22.9" customHeight="1">
      <c r="B537" s="201"/>
      <c r="D537" s="202" t="s">
        <v>66</v>
      </c>
      <c r="E537" s="210" t="s">
        <v>878</v>
      </c>
      <c r="F537" s="210" t="s">
        <v>879</v>
      </c>
      <c r="J537" s="211">
        <f>BJ537</f>
        <v>0</v>
      </c>
      <c r="K537" s="201"/>
      <c r="L537" s="205"/>
      <c r="O537" s="206">
        <f>SUM(O538:O541)</f>
        <v>0</v>
      </c>
      <c r="Q537" s="206">
        <f>SUM(Q538:Q541)</f>
        <v>0</v>
      </c>
      <c r="S537" s="207">
        <f>SUM(S538:S541)</f>
        <v>0</v>
      </c>
      <c r="AQ537" s="202" t="s">
        <v>189</v>
      </c>
      <c r="AS537" s="208" t="s">
        <v>66</v>
      </c>
      <c r="AT537" s="208" t="s">
        <v>74</v>
      </c>
      <c r="AX537" s="202" t="s">
        <v>157</v>
      </c>
      <c r="BJ537" s="209">
        <f>SUM(BJ538:BJ541)</f>
        <v>0</v>
      </c>
    </row>
    <row r="538" spans="2:64" s="1" customFormat="1" ht="16.5" customHeight="1">
      <c r="B538" s="21"/>
      <c r="C538" s="212" t="s">
        <v>880</v>
      </c>
      <c r="D538" s="212" t="s">
        <v>160</v>
      </c>
      <c r="E538" s="213" t="s">
        <v>881</v>
      </c>
      <c r="F538" s="214" t="s">
        <v>882</v>
      </c>
      <c r="G538" s="215" t="s">
        <v>839</v>
      </c>
      <c r="H538" s="216">
        <v>1</v>
      </c>
      <c r="I538" s="163">
        <v>0</v>
      </c>
      <c r="J538" s="217">
        <f>ROUND(I538*H538,2)</f>
        <v>0</v>
      </c>
      <c r="K538" s="21"/>
      <c r="L538" s="218" t="s">
        <v>3</v>
      </c>
      <c r="M538" s="219" t="s">
        <v>38</v>
      </c>
      <c r="N538" s="220">
        <v>0</v>
      </c>
      <c r="O538" s="220">
        <f>N538*H538</f>
        <v>0</v>
      </c>
      <c r="P538" s="220">
        <v>0</v>
      </c>
      <c r="Q538" s="220">
        <f>P538*H538</f>
        <v>0</v>
      </c>
      <c r="R538" s="220">
        <v>0</v>
      </c>
      <c r="S538" s="221">
        <f>R538*H538</f>
        <v>0</v>
      </c>
      <c r="AQ538" s="222" t="s">
        <v>840</v>
      </c>
      <c r="AS538" s="222" t="s">
        <v>160</v>
      </c>
      <c r="AT538" s="222" t="s">
        <v>76</v>
      </c>
      <c r="AX538" s="10" t="s">
        <v>157</v>
      </c>
      <c r="BD538" s="223">
        <f>IF(M538="základní",J538,0)</f>
        <v>0</v>
      </c>
      <c r="BE538" s="223">
        <f>IF(M538="snížená",J538,0)</f>
        <v>0</v>
      </c>
      <c r="BF538" s="223">
        <f>IF(M538="zákl. přenesená",J538,0)</f>
        <v>0</v>
      </c>
      <c r="BG538" s="223">
        <f>IF(M538="sníž. přenesená",J538,0)</f>
        <v>0</v>
      </c>
      <c r="BH538" s="223">
        <f>IF(M538="nulová",J538,0)</f>
        <v>0</v>
      </c>
      <c r="BI538" s="10" t="s">
        <v>74</v>
      </c>
      <c r="BJ538" s="223">
        <f>ROUND(I538*H538,2)</f>
        <v>0</v>
      </c>
      <c r="BK538" s="10" t="s">
        <v>840</v>
      </c>
      <c r="BL538" s="222" t="s">
        <v>883</v>
      </c>
    </row>
    <row r="539" spans="2:64" s="1" customFormat="1">
      <c r="B539" s="21"/>
      <c r="D539" s="243" t="s">
        <v>175</v>
      </c>
      <c r="F539" s="244" t="s">
        <v>884</v>
      </c>
      <c r="K539" s="21"/>
      <c r="L539" s="245"/>
      <c r="S539" s="40"/>
      <c r="AS539" s="10" t="s">
        <v>175</v>
      </c>
      <c r="AT539" s="10" t="s">
        <v>76</v>
      </c>
    </row>
    <row r="540" spans="2:64" s="1" customFormat="1" ht="16.5" customHeight="1">
      <c r="B540" s="21"/>
      <c r="C540" s="212" t="s">
        <v>885</v>
      </c>
      <c r="D540" s="212" t="s">
        <v>160</v>
      </c>
      <c r="E540" s="213" t="s">
        <v>886</v>
      </c>
      <c r="F540" s="214" t="s">
        <v>887</v>
      </c>
      <c r="G540" s="215" t="s">
        <v>839</v>
      </c>
      <c r="H540" s="216">
        <v>1</v>
      </c>
      <c r="I540" s="163">
        <v>0</v>
      </c>
      <c r="J540" s="217">
        <f>ROUND(I540*H540,2)</f>
        <v>0</v>
      </c>
      <c r="K540" s="21"/>
      <c r="L540" s="218" t="s">
        <v>3</v>
      </c>
      <c r="M540" s="219" t="s">
        <v>38</v>
      </c>
      <c r="N540" s="220">
        <v>0</v>
      </c>
      <c r="O540" s="220">
        <f>N540*H540</f>
        <v>0</v>
      </c>
      <c r="P540" s="220">
        <v>0</v>
      </c>
      <c r="Q540" s="220">
        <f>P540*H540</f>
        <v>0</v>
      </c>
      <c r="R540" s="220">
        <v>0</v>
      </c>
      <c r="S540" s="221">
        <f>R540*H540</f>
        <v>0</v>
      </c>
      <c r="AQ540" s="222" t="s">
        <v>840</v>
      </c>
      <c r="AS540" s="222" t="s">
        <v>160</v>
      </c>
      <c r="AT540" s="222" t="s">
        <v>76</v>
      </c>
      <c r="AX540" s="10" t="s">
        <v>157</v>
      </c>
      <c r="BD540" s="223">
        <f>IF(M540="základní",J540,0)</f>
        <v>0</v>
      </c>
      <c r="BE540" s="223">
        <f>IF(M540="snížená",J540,0)</f>
        <v>0</v>
      </c>
      <c r="BF540" s="223">
        <f>IF(M540="zákl. přenesená",J540,0)</f>
        <v>0</v>
      </c>
      <c r="BG540" s="223">
        <f>IF(M540="sníž. přenesená",J540,0)</f>
        <v>0</v>
      </c>
      <c r="BH540" s="223">
        <f>IF(M540="nulová",J540,0)</f>
        <v>0</v>
      </c>
      <c r="BI540" s="10" t="s">
        <v>74</v>
      </c>
      <c r="BJ540" s="223">
        <f>ROUND(I540*H540,2)</f>
        <v>0</v>
      </c>
      <c r="BK540" s="10" t="s">
        <v>840</v>
      </c>
      <c r="BL540" s="222" t="s">
        <v>888</v>
      </c>
    </row>
    <row r="541" spans="2:64" s="1" customFormat="1">
      <c r="B541" s="21"/>
      <c r="D541" s="243" t="s">
        <v>175</v>
      </c>
      <c r="F541" s="244" t="s">
        <v>889</v>
      </c>
      <c r="K541" s="21"/>
      <c r="L541" s="263"/>
      <c r="M541" s="264"/>
      <c r="N541" s="264"/>
      <c r="O541" s="264"/>
      <c r="P541" s="264"/>
      <c r="Q541" s="264"/>
      <c r="R541" s="264"/>
      <c r="S541" s="265"/>
      <c r="AS541" s="10" t="s">
        <v>175</v>
      </c>
      <c r="AT541" s="10" t="s">
        <v>76</v>
      </c>
    </row>
    <row r="542" spans="2:64" s="1" customFormat="1" ht="6.95" customHeight="1">
      <c r="B542" s="29"/>
      <c r="C542" s="30"/>
      <c r="D542" s="30"/>
      <c r="E542" s="30"/>
      <c r="F542" s="30"/>
      <c r="G542" s="30"/>
      <c r="H542" s="30"/>
      <c r="I542" s="30"/>
      <c r="J542" s="30"/>
      <c r="K542" s="21"/>
    </row>
  </sheetData>
  <sheetProtection algorithmName="SHA-512" hashValue="GMxaFE1qDfyzXce2qdcjXWvRs767bSHMukvwAbTfCTaVLsS3IWJNtCYSKOuVESMFwj8Fs7mOPV420DuuxzS7+Q==" saltValue="kLluXK4q0nlVhIRxICPgPQ==" spinCount="100000" sheet="1" objects="1" scenarios="1"/>
  <protectedRanges>
    <protectedRange sqref="I101:I540" name="Oblast6"/>
    <protectedRange sqref="H347" name="Oblast4"/>
    <protectedRange sqref="H491" name="Oblast2"/>
    <protectedRange sqref="H453" name="Oblast3"/>
    <protectedRange sqref="H320" name="Oblast5"/>
  </protectedRanges>
  <autoFilter ref="C97:J541" xr:uid="{00000000-0009-0000-0000-000001000000}"/>
  <mergeCells count="9">
    <mergeCell ref="E50:H50"/>
    <mergeCell ref="E88:H88"/>
    <mergeCell ref="E90:H90"/>
    <mergeCell ref="K2:U2"/>
    <mergeCell ref="E7:H7"/>
    <mergeCell ref="E9:H9"/>
    <mergeCell ref="E18:H18"/>
    <mergeCell ref="E27:H27"/>
    <mergeCell ref="E48:H48"/>
  </mergeCells>
  <hyperlinks>
    <hyperlink ref="F108" r:id="rId1" xr:uid="{00000000-0004-0000-0100-000000000000}"/>
    <hyperlink ref="F111" r:id="rId2" xr:uid="{00000000-0004-0000-0100-000001000000}"/>
    <hyperlink ref="F114" r:id="rId3" xr:uid="{00000000-0004-0000-0100-000002000000}"/>
    <hyperlink ref="F118" r:id="rId4" xr:uid="{00000000-0004-0000-0100-000003000000}"/>
    <hyperlink ref="F122" r:id="rId5" xr:uid="{00000000-0004-0000-0100-000004000000}"/>
    <hyperlink ref="F125" r:id="rId6" xr:uid="{00000000-0004-0000-0100-000005000000}"/>
    <hyperlink ref="F131" r:id="rId7" xr:uid="{00000000-0004-0000-0100-000006000000}"/>
    <hyperlink ref="F134" r:id="rId8" xr:uid="{00000000-0004-0000-0100-000007000000}"/>
    <hyperlink ref="F138" r:id="rId9" xr:uid="{00000000-0004-0000-0100-000008000000}"/>
    <hyperlink ref="F149" r:id="rId10" xr:uid="{00000000-0004-0000-0100-000009000000}"/>
    <hyperlink ref="F154" r:id="rId11" xr:uid="{00000000-0004-0000-0100-00000A000000}"/>
    <hyperlink ref="F164" r:id="rId12" xr:uid="{00000000-0004-0000-0100-00000B000000}"/>
    <hyperlink ref="F175" r:id="rId13" xr:uid="{00000000-0004-0000-0100-00000C000000}"/>
    <hyperlink ref="F179" r:id="rId14" xr:uid="{00000000-0004-0000-0100-00000D000000}"/>
    <hyperlink ref="F183" r:id="rId15" xr:uid="{00000000-0004-0000-0100-00000E000000}"/>
    <hyperlink ref="F188" r:id="rId16" xr:uid="{00000000-0004-0000-0100-00000F000000}"/>
    <hyperlink ref="F191" r:id="rId17" xr:uid="{00000000-0004-0000-0100-000010000000}"/>
    <hyperlink ref="F194" r:id="rId18" xr:uid="{00000000-0004-0000-0100-000011000000}"/>
    <hyperlink ref="F199" r:id="rId19" xr:uid="{00000000-0004-0000-0100-000012000000}"/>
    <hyperlink ref="F202" r:id="rId20" xr:uid="{00000000-0004-0000-0100-000013000000}"/>
    <hyperlink ref="F205" r:id="rId21" xr:uid="{00000000-0004-0000-0100-000014000000}"/>
    <hyperlink ref="F208" r:id="rId22" xr:uid="{00000000-0004-0000-0100-000015000000}"/>
    <hyperlink ref="F211" r:id="rId23" xr:uid="{00000000-0004-0000-0100-000016000000}"/>
    <hyperlink ref="F214" r:id="rId24" xr:uid="{00000000-0004-0000-0100-000017000000}"/>
    <hyperlink ref="F218" r:id="rId25" xr:uid="{00000000-0004-0000-0100-000018000000}"/>
    <hyperlink ref="F221" r:id="rId26" xr:uid="{00000000-0004-0000-0100-000019000000}"/>
    <hyperlink ref="F224" r:id="rId27" xr:uid="{00000000-0004-0000-0100-00001A000000}"/>
    <hyperlink ref="F228" r:id="rId28" xr:uid="{00000000-0004-0000-0100-00001B000000}"/>
    <hyperlink ref="F234" r:id="rId29" xr:uid="{00000000-0004-0000-0100-00001C000000}"/>
    <hyperlink ref="F238" r:id="rId30" xr:uid="{00000000-0004-0000-0100-00001D000000}"/>
    <hyperlink ref="F241" r:id="rId31" xr:uid="{00000000-0004-0000-0100-00001E000000}"/>
    <hyperlink ref="F245" r:id="rId32" xr:uid="{00000000-0004-0000-0100-00001F000000}"/>
    <hyperlink ref="F247" r:id="rId33" xr:uid="{00000000-0004-0000-0100-000020000000}"/>
    <hyperlink ref="F249" r:id="rId34" xr:uid="{00000000-0004-0000-0100-000021000000}"/>
    <hyperlink ref="F251" r:id="rId35" xr:uid="{00000000-0004-0000-0100-000022000000}"/>
    <hyperlink ref="F254" r:id="rId36" xr:uid="{00000000-0004-0000-0100-000023000000}"/>
    <hyperlink ref="F256" r:id="rId37" xr:uid="{00000000-0004-0000-0100-000024000000}"/>
    <hyperlink ref="F259" r:id="rId38" xr:uid="{00000000-0004-0000-0100-000025000000}"/>
    <hyperlink ref="F263" r:id="rId39" xr:uid="{00000000-0004-0000-0100-000026000000}"/>
    <hyperlink ref="F268" r:id="rId40" xr:uid="{00000000-0004-0000-0100-000027000000}"/>
    <hyperlink ref="F273" r:id="rId41" xr:uid="{00000000-0004-0000-0100-000028000000}"/>
    <hyperlink ref="F280" r:id="rId42" xr:uid="{00000000-0004-0000-0100-000029000000}"/>
    <hyperlink ref="F284" r:id="rId43" xr:uid="{00000000-0004-0000-0100-00002A000000}"/>
    <hyperlink ref="F288" r:id="rId44" xr:uid="{00000000-0004-0000-0100-00002B000000}"/>
    <hyperlink ref="F293" r:id="rId45" xr:uid="{00000000-0004-0000-0100-00002C000000}"/>
    <hyperlink ref="F298" r:id="rId46" xr:uid="{00000000-0004-0000-0100-00002D000000}"/>
    <hyperlink ref="F303" r:id="rId47" xr:uid="{00000000-0004-0000-0100-00002E000000}"/>
    <hyperlink ref="F308" r:id="rId48" xr:uid="{00000000-0004-0000-0100-00002F000000}"/>
    <hyperlink ref="F313" r:id="rId49" xr:uid="{00000000-0004-0000-0100-000030000000}"/>
    <hyperlink ref="F321" r:id="rId50" xr:uid="{00000000-0004-0000-0100-000031000000}"/>
    <hyperlink ref="F324" r:id="rId51" xr:uid="{00000000-0004-0000-0100-000032000000}"/>
    <hyperlink ref="F328" r:id="rId52" xr:uid="{00000000-0004-0000-0100-000033000000}"/>
    <hyperlink ref="F345" r:id="rId53" xr:uid="{00000000-0004-0000-0100-000034000000}"/>
    <hyperlink ref="F348" r:id="rId54" xr:uid="{00000000-0004-0000-0100-000035000000}"/>
    <hyperlink ref="F351" r:id="rId55" xr:uid="{00000000-0004-0000-0100-000036000000}"/>
    <hyperlink ref="F355" r:id="rId56" xr:uid="{00000000-0004-0000-0100-000037000000}"/>
    <hyperlink ref="F359" r:id="rId57" xr:uid="{00000000-0004-0000-0100-000038000000}"/>
    <hyperlink ref="F363" r:id="rId58" xr:uid="{00000000-0004-0000-0100-000039000000}"/>
    <hyperlink ref="F367" r:id="rId59" xr:uid="{00000000-0004-0000-0100-00003A000000}"/>
    <hyperlink ref="F371" r:id="rId60" xr:uid="{00000000-0004-0000-0100-00003B000000}"/>
    <hyperlink ref="F375" r:id="rId61" xr:uid="{00000000-0004-0000-0100-00003C000000}"/>
    <hyperlink ref="F379" r:id="rId62" xr:uid="{00000000-0004-0000-0100-00003D000000}"/>
    <hyperlink ref="F385" r:id="rId63" xr:uid="{00000000-0004-0000-0100-00003E000000}"/>
    <hyperlink ref="F389" r:id="rId64" xr:uid="{00000000-0004-0000-0100-00003F000000}"/>
    <hyperlink ref="F395" r:id="rId65" xr:uid="{00000000-0004-0000-0100-000040000000}"/>
    <hyperlink ref="F409" r:id="rId66" xr:uid="{00000000-0004-0000-0100-000041000000}"/>
    <hyperlink ref="F413" r:id="rId67" xr:uid="{00000000-0004-0000-0100-000042000000}"/>
    <hyperlink ref="F423" r:id="rId68" xr:uid="{00000000-0004-0000-0100-000043000000}"/>
    <hyperlink ref="F430" r:id="rId69" xr:uid="{00000000-0004-0000-0100-000044000000}"/>
    <hyperlink ref="F436" r:id="rId70" xr:uid="{00000000-0004-0000-0100-000045000000}"/>
    <hyperlink ref="F443" r:id="rId71" xr:uid="{00000000-0004-0000-0100-000046000000}"/>
    <hyperlink ref="F448" r:id="rId72" xr:uid="{00000000-0004-0000-0100-000047000000}"/>
    <hyperlink ref="F454" r:id="rId73" xr:uid="{00000000-0004-0000-0100-000048000000}"/>
    <hyperlink ref="F457" r:id="rId74" xr:uid="{00000000-0004-0000-0100-000049000000}"/>
    <hyperlink ref="F468" r:id="rId75" xr:uid="{00000000-0004-0000-0100-00004A000000}"/>
    <hyperlink ref="F473" r:id="rId76" xr:uid="{00000000-0004-0000-0100-00004B000000}"/>
    <hyperlink ref="F477" r:id="rId77" xr:uid="{00000000-0004-0000-0100-00004C000000}"/>
    <hyperlink ref="F481" r:id="rId78" xr:uid="{00000000-0004-0000-0100-00004D000000}"/>
    <hyperlink ref="F485" r:id="rId79" xr:uid="{00000000-0004-0000-0100-00004E000000}"/>
    <hyperlink ref="F489" r:id="rId80" xr:uid="{00000000-0004-0000-0100-00004F000000}"/>
    <hyperlink ref="F492" r:id="rId81" xr:uid="{00000000-0004-0000-0100-000050000000}"/>
    <hyperlink ref="F495" r:id="rId82" xr:uid="{00000000-0004-0000-0100-000051000000}"/>
    <hyperlink ref="F498" r:id="rId83" xr:uid="{00000000-0004-0000-0100-000052000000}"/>
    <hyperlink ref="F522" r:id="rId84" xr:uid="{00000000-0004-0000-0100-000053000000}"/>
    <hyperlink ref="F526" r:id="rId85" xr:uid="{00000000-0004-0000-0100-000054000000}"/>
    <hyperlink ref="F529" r:id="rId86" xr:uid="{00000000-0004-0000-0100-000055000000}"/>
    <hyperlink ref="F531" r:id="rId87" xr:uid="{00000000-0004-0000-0100-000056000000}"/>
    <hyperlink ref="F533" r:id="rId88" xr:uid="{00000000-0004-0000-0100-000057000000}"/>
    <hyperlink ref="F536" r:id="rId89" xr:uid="{00000000-0004-0000-0100-000058000000}"/>
    <hyperlink ref="F539" r:id="rId90" xr:uid="{00000000-0004-0000-0100-000059000000}"/>
    <hyperlink ref="F541" r:id="rId91" xr:uid="{00000000-0004-0000-0100-00005A000000}"/>
  </hyperlinks>
  <pageMargins left="0.39374999999999999" right="0.39374999999999999" top="0.39374999999999999" bottom="0.39374999999999999" header="0" footer="0"/>
  <pageSetup paperSize="9" fitToHeight="100" orientation="landscape" blackAndWhite="1" r:id="rId92"/>
  <headerFooter>
    <oddFooter>&amp;CStrana &amp;P z &amp;N</oddFooter>
  </headerFooter>
  <drawing r:id="rId9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41"/>
  <sheetViews>
    <sheetView showGridLines="0" topLeftCell="A112" workbookViewId="0">
      <selection activeCell="D6" sqref="D6:F6"/>
    </sheetView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1"/>
      <c r="C3" s="12"/>
      <c r="D3" s="12"/>
      <c r="E3" s="12"/>
      <c r="F3" s="12"/>
      <c r="G3" s="12"/>
      <c r="H3" s="13"/>
    </row>
    <row r="4" spans="2:8" ht="24.95" customHeight="1">
      <c r="B4" s="13"/>
      <c r="C4" s="14" t="s">
        <v>890</v>
      </c>
      <c r="H4" s="13"/>
    </row>
    <row r="5" spans="2:8" ht="12" customHeight="1">
      <c r="B5" s="13"/>
      <c r="C5" s="16" t="s">
        <v>13</v>
      </c>
      <c r="D5" s="272" t="s">
        <v>14</v>
      </c>
      <c r="E5" s="270"/>
      <c r="F5" s="270"/>
      <c r="H5" s="13"/>
    </row>
    <row r="6" spans="2:8" ht="36.950000000000003" customHeight="1">
      <c r="B6" s="13"/>
      <c r="C6" s="18" t="s">
        <v>15</v>
      </c>
      <c r="D6" s="271" t="s">
        <v>16</v>
      </c>
      <c r="E6" s="270"/>
      <c r="F6" s="270"/>
      <c r="H6" s="13"/>
    </row>
    <row r="7" spans="2:8" ht="16.5" customHeight="1">
      <c r="B7" s="13"/>
      <c r="C7" s="19" t="s">
        <v>21</v>
      </c>
      <c r="D7" s="37">
        <f>'Rekapitulace stavby'!AN8</f>
        <v>0</v>
      </c>
      <c r="H7" s="13"/>
    </row>
    <row r="8" spans="2:8" s="1" customFormat="1" ht="10.9" customHeight="1">
      <c r="B8" s="21"/>
      <c r="H8" s="21"/>
    </row>
    <row r="9" spans="2:8" s="7" customFormat="1" ht="29.25" customHeight="1">
      <c r="B9" s="67"/>
      <c r="C9" s="68" t="s">
        <v>48</v>
      </c>
      <c r="D9" s="69" t="s">
        <v>49</v>
      </c>
      <c r="E9" s="69" t="s">
        <v>144</v>
      </c>
      <c r="F9" s="70" t="s">
        <v>891</v>
      </c>
      <c r="H9" s="67"/>
    </row>
    <row r="10" spans="2:8" s="1" customFormat="1" ht="26.45" customHeight="1">
      <c r="B10" s="21"/>
      <c r="C10" s="71" t="s">
        <v>892</v>
      </c>
      <c r="D10" s="71" t="s">
        <v>1090</v>
      </c>
      <c r="H10" s="21"/>
    </row>
    <row r="11" spans="2:8" s="1" customFormat="1" ht="16.899999999999999" customHeight="1">
      <c r="B11" s="21"/>
      <c r="C11" s="72" t="s">
        <v>77</v>
      </c>
      <c r="D11" s="73" t="s">
        <v>78</v>
      </c>
      <c r="E11" s="74" t="s">
        <v>3</v>
      </c>
      <c r="F11" s="75">
        <v>1109.25</v>
      </c>
      <c r="H11" s="21"/>
    </row>
    <row r="12" spans="2:8" s="1" customFormat="1" ht="16.899999999999999" customHeight="1">
      <c r="B12" s="21"/>
      <c r="C12" s="76" t="s">
        <v>3</v>
      </c>
      <c r="D12" s="76" t="s">
        <v>283</v>
      </c>
      <c r="E12" s="10" t="s">
        <v>3</v>
      </c>
      <c r="F12" s="77">
        <v>0</v>
      </c>
      <c r="H12" s="21"/>
    </row>
    <row r="13" spans="2:8" s="1" customFormat="1" ht="16.899999999999999" customHeight="1">
      <c r="B13" s="21"/>
      <c r="C13" s="76" t="s">
        <v>3</v>
      </c>
      <c r="D13" s="76" t="s">
        <v>284</v>
      </c>
      <c r="E13" s="10" t="s">
        <v>3</v>
      </c>
      <c r="F13" s="77">
        <v>1109.25</v>
      </c>
      <c r="H13" s="21"/>
    </row>
    <row r="14" spans="2:8" s="1" customFormat="1" ht="16.899999999999999" customHeight="1">
      <c r="B14" s="21"/>
      <c r="C14" s="76" t="s">
        <v>77</v>
      </c>
      <c r="D14" s="76" t="s">
        <v>171</v>
      </c>
      <c r="E14" s="10" t="s">
        <v>3</v>
      </c>
      <c r="F14" s="77">
        <v>1109.25</v>
      </c>
      <c r="H14" s="21"/>
    </row>
    <row r="15" spans="2:8" s="1" customFormat="1" ht="16.899999999999999" customHeight="1">
      <c r="B15" s="21"/>
      <c r="C15" s="78" t="s">
        <v>893</v>
      </c>
      <c r="H15" s="21"/>
    </row>
    <row r="16" spans="2:8" s="1" customFormat="1" ht="16.899999999999999" customHeight="1">
      <c r="B16" s="21"/>
      <c r="C16" s="76" t="s">
        <v>279</v>
      </c>
      <c r="D16" s="76" t="s">
        <v>280</v>
      </c>
      <c r="E16" s="10" t="s">
        <v>163</v>
      </c>
      <c r="F16" s="77">
        <v>1109.25</v>
      </c>
      <c r="H16" s="21"/>
    </row>
    <row r="17" spans="2:8" s="1" customFormat="1" ht="16.899999999999999" customHeight="1">
      <c r="B17" s="21"/>
      <c r="C17" s="76" t="s">
        <v>286</v>
      </c>
      <c r="D17" s="76" t="s">
        <v>287</v>
      </c>
      <c r="E17" s="10" t="s">
        <v>163</v>
      </c>
      <c r="F17" s="77">
        <v>133110</v>
      </c>
      <c r="H17" s="21"/>
    </row>
    <row r="18" spans="2:8" s="1" customFormat="1" ht="16.899999999999999" customHeight="1">
      <c r="B18" s="21"/>
      <c r="C18" s="76" t="s">
        <v>291</v>
      </c>
      <c r="D18" s="76" t="s">
        <v>292</v>
      </c>
      <c r="E18" s="10" t="s">
        <v>163</v>
      </c>
      <c r="F18" s="77">
        <v>1109.25</v>
      </c>
      <c r="H18" s="21"/>
    </row>
    <row r="19" spans="2:8" s="1" customFormat="1" ht="16.899999999999999" customHeight="1">
      <c r="B19" s="21"/>
      <c r="C19" s="76" t="s">
        <v>314</v>
      </c>
      <c r="D19" s="76" t="s">
        <v>315</v>
      </c>
      <c r="E19" s="10" t="s">
        <v>163</v>
      </c>
      <c r="F19" s="77">
        <v>1109.25</v>
      </c>
      <c r="H19" s="21"/>
    </row>
    <row r="20" spans="2:8" s="1" customFormat="1" ht="16.899999999999999" customHeight="1">
      <c r="B20" s="21"/>
      <c r="C20" s="76" t="s">
        <v>319</v>
      </c>
      <c r="D20" s="76" t="s">
        <v>320</v>
      </c>
      <c r="E20" s="10" t="s">
        <v>163</v>
      </c>
      <c r="F20" s="77">
        <v>66555</v>
      </c>
      <c r="H20" s="21"/>
    </row>
    <row r="21" spans="2:8" s="1" customFormat="1" ht="16.899999999999999" customHeight="1">
      <c r="B21" s="21"/>
      <c r="C21" s="76" t="s">
        <v>325</v>
      </c>
      <c r="D21" s="76" t="s">
        <v>326</v>
      </c>
      <c r="E21" s="10" t="s">
        <v>163</v>
      </c>
      <c r="F21" s="77">
        <v>1109.25</v>
      </c>
      <c r="H21" s="21"/>
    </row>
    <row r="22" spans="2:8" s="1" customFormat="1" ht="16.899999999999999" customHeight="1">
      <c r="B22" s="21"/>
      <c r="C22" s="72" t="s">
        <v>80</v>
      </c>
      <c r="D22" s="73" t="s">
        <v>81</v>
      </c>
      <c r="E22" s="74" t="s">
        <v>3</v>
      </c>
      <c r="F22" s="75">
        <v>8.5</v>
      </c>
      <c r="H22" s="21"/>
    </row>
    <row r="23" spans="2:8" s="1" customFormat="1" ht="16.899999999999999" customHeight="1">
      <c r="B23" s="21"/>
      <c r="C23" s="76" t="s">
        <v>3</v>
      </c>
      <c r="D23" s="76" t="s">
        <v>334</v>
      </c>
      <c r="E23" s="10" t="s">
        <v>3</v>
      </c>
      <c r="F23" s="77">
        <v>0</v>
      </c>
      <c r="H23" s="21"/>
    </row>
    <row r="24" spans="2:8" s="1" customFormat="1" ht="16.899999999999999" customHeight="1">
      <c r="B24" s="21"/>
      <c r="C24" s="76" t="s">
        <v>80</v>
      </c>
      <c r="D24" s="76" t="s">
        <v>335</v>
      </c>
      <c r="E24" s="10" t="s">
        <v>3</v>
      </c>
      <c r="F24" s="77">
        <v>8.5</v>
      </c>
      <c r="H24" s="21"/>
    </row>
    <row r="25" spans="2:8" s="1" customFormat="1" ht="16.899999999999999" customHeight="1">
      <c r="B25" s="21"/>
      <c r="C25" s="78" t="s">
        <v>893</v>
      </c>
      <c r="H25" s="21"/>
    </row>
    <row r="26" spans="2:8" s="1" customFormat="1" ht="16.899999999999999" customHeight="1">
      <c r="B26" s="21"/>
      <c r="C26" s="76" t="s">
        <v>330</v>
      </c>
      <c r="D26" s="76" t="s">
        <v>331</v>
      </c>
      <c r="E26" s="10" t="s">
        <v>297</v>
      </c>
      <c r="F26" s="77">
        <v>8.5</v>
      </c>
      <c r="H26" s="21"/>
    </row>
    <row r="27" spans="2:8" s="1" customFormat="1" ht="16.899999999999999" customHeight="1">
      <c r="B27" s="21"/>
      <c r="C27" s="76" t="s">
        <v>337</v>
      </c>
      <c r="D27" s="76" t="s">
        <v>338</v>
      </c>
      <c r="E27" s="10" t="s">
        <v>297</v>
      </c>
      <c r="F27" s="77">
        <v>510</v>
      </c>
      <c r="H27" s="21"/>
    </row>
    <row r="28" spans="2:8" s="1" customFormat="1" ht="16.899999999999999" customHeight="1">
      <c r="B28" s="21"/>
      <c r="C28" s="76" t="s">
        <v>343</v>
      </c>
      <c r="D28" s="76" t="s">
        <v>344</v>
      </c>
      <c r="E28" s="10" t="s">
        <v>297</v>
      </c>
      <c r="F28" s="77">
        <v>8.5</v>
      </c>
      <c r="H28" s="21"/>
    </row>
    <row r="29" spans="2:8" s="1" customFormat="1" ht="16.899999999999999" customHeight="1">
      <c r="B29" s="21"/>
      <c r="C29" s="72" t="s">
        <v>84</v>
      </c>
      <c r="D29" s="73" t="s">
        <v>85</v>
      </c>
      <c r="E29" s="74" t="s">
        <v>3</v>
      </c>
      <c r="F29" s="75">
        <v>8.5</v>
      </c>
      <c r="H29" s="21"/>
    </row>
    <row r="30" spans="2:8" s="1" customFormat="1" ht="16.899999999999999" customHeight="1">
      <c r="B30" s="21"/>
      <c r="C30" s="76" t="s">
        <v>3</v>
      </c>
      <c r="D30" s="76" t="s">
        <v>334</v>
      </c>
      <c r="E30" s="10" t="s">
        <v>3</v>
      </c>
      <c r="F30" s="77">
        <v>0</v>
      </c>
      <c r="H30" s="21"/>
    </row>
    <row r="31" spans="2:8" s="1" customFormat="1" ht="16.899999999999999" customHeight="1">
      <c r="B31" s="21"/>
      <c r="C31" s="76" t="s">
        <v>84</v>
      </c>
      <c r="D31" s="76" t="s">
        <v>366</v>
      </c>
      <c r="E31" s="10" t="s">
        <v>3</v>
      </c>
      <c r="F31" s="77">
        <v>8.5</v>
      </c>
      <c r="H31" s="21"/>
    </row>
    <row r="32" spans="2:8" s="1" customFormat="1" ht="16.899999999999999" customHeight="1">
      <c r="B32" s="21"/>
      <c r="C32" s="78" t="s">
        <v>893</v>
      </c>
      <c r="H32" s="21"/>
    </row>
    <row r="33" spans="2:8" s="1" customFormat="1" ht="16.899999999999999" customHeight="1">
      <c r="B33" s="21"/>
      <c r="C33" s="76" t="s">
        <v>362</v>
      </c>
      <c r="D33" s="76" t="s">
        <v>363</v>
      </c>
      <c r="E33" s="10" t="s">
        <v>297</v>
      </c>
      <c r="F33" s="77">
        <v>8.5</v>
      </c>
      <c r="H33" s="21"/>
    </row>
    <row r="34" spans="2:8" s="1" customFormat="1" ht="16.899999999999999" customHeight="1">
      <c r="B34" s="21"/>
      <c r="C34" s="76" t="s">
        <v>368</v>
      </c>
      <c r="D34" s="76" t="s">
        <v>369</v>
      </c>
      <c r="E34" s="10" t="s">
        <v>297</v>
      </c>
      <c r="F34" s="77">
        <v>510</v>
      </c>
      <c r="H34" s="21"/>
    </row>
    <row r="35" spans="2:8" s="1" customFormat="1" ht="16.899999999999999" customHeight="1">
      <c r="B35" s="21"/>
      <c r="C35" s="76" t="s">
        <v>374</v>
      </c>
      <c r="D35" s="76" t="s">
        <v>375</v>
      </c>
      <c r="E35" s="10" t="s">
        <v>297</v>
      </c>
      <c r="F35" s="77">
        <v>8.5</v>
      </c>
      <c r="H35" s="21"/>
    </row>
    <row r="36" spans="2:8" s="1" customFormat="1" ht="16.899999999999999" customHeight="1">
      <c r="B36" s="21"/>
      <c r="C36" s="72" t="s">
        <v>86</v>
      </c>
      <c r="D36" s="73" t="s">
        <v>87</v>
      </c>
      <c r="E36" s="74" t="s">
        <v>3</v>
      </c>
      <c r="F36" s="75">
        <v>123.25</v>
      </c>
      <c r="H36" s="21"/>
    </row>
    <row r="37" spans="2:8" s="1" customFormat="1" ht="16.899999999999999" customHeight="1">
      <c r="B37" s="21"/>
      <c r="C37" s="76" t="s">
        <v>3</v>
      </c>
      <c r="D37" s="76" t="s">
        <v>283</v>
      </c>
      <c r="E37" s="10" t="s">
        <v>3</v>
      </c>
      <c r="F37" s="77">
        <v>0</v>
      </c>
      <c r="H37" s="21"/>
    </row>
    <row r="38" spans="2:8" s="1" customFormat="1" ht="16.899999999999999" customHeight="1">
      <c r="B38" s="21"/>
      <c r="C38" s="76" t="s">
        <v>3</v>
      </c>
      <c r="D38" s="76" t="s">
        <v>300</v>
      </c>
      <c r="E38" s="10" t="s">
        <v>3</v>
      </c>
      <c r="F38" s="77">
        <v>123.25</v>
      </c>
      <c r="H38" s="21"/>
    </row>
    <row r="39" spans="2:8" s="1" customFormat="1" ht="16.899999999999999" customHeight="1">
      <c r="B39" s="21"/>
      <c r="C39" s="76" t="s">
        <v>86</v>
      </c>
      <c r="D39" s="76" t="s">
        <v>171</v>
      </c>
      <c r="E39" s="10" t="s">
        <v>3</v>
      </c>
      <c r="F39" s="77">
        <v>123.25</v>
      </c>
      <c r="H39" s="21"/>
    </row>
    <row r="40" spans="2:8" s="1" customFormat="1" ht="16.899999999999999" customHeight="1">
      <c r="B40" s="21"/>
      <c r="C40" s="78" t="s">
        <v>893</v>
      </c>
      <c r="H40" s="21"/>
    </row>
    <row r="41" spans="2:8" s="1" customFormat="1" ht="16.899999999999999" customHeight="1">
      <c r="B41" s="21"/>
      <c r="C41" s="76" t="s">
        <v>295</v>
      </c>
      <c r="D41" s="76" t="s">
        <v>296</v>
      </c>
      <c r="E41" s="10" t="s">
        <v>297</v>
      </c>
      <c r="F41" s="77">
        <v>123.25</v>
      </c>
      <c r="H41" s="21"/>
    </row>
    <row r="42" spans="2:8" s="1" customFormat="1" ht="16.899999999999999" customHeight="1">
      <c r="B42" s="21"/>
      <c r="C42" s="76" t="s">
        <v>302</v>
      </c>
      <c r="D42" s="76" t="s">
        <v>303</v>
      </c>
      <c r="E42" s="10" t="s">
        <v>297</v>
      </c>
      <c r="F42" s="77">
        <v>14790</v>
      </c>
      <c r="H42" s="21"/>
    </row>
    <row r="43" spans="2:8" s="1" customFormat="1" ht="16.899999999999999" customHeight="1">
      <c r="B43" s="21"/>
      <c r="C43" s="76" t="s">
        <v>308</v>
      </c>
      <c r="D43" s="76" t="s">
        <v>309</v>
      </c>
      <c r="E43" s="10" t="s">
        <v>297</v>
      </c>
      <c r="F43" s="77">
        <v>123.25</v>
      </c>
      <c r="H43" s="21"/>
    </row>
    <row r="44" spans="2:8" s="1" customFormat="1" ht="16.899999999999999" customHeight="1">
      <c r="B44" s="21"/>
      <c r="C44" s="72" t="s">
        <v>89</v>
      </c>
      <c r="D44" s="73" t="s">
        <v>90</v>
      </c>
      <c r="E44" s="74" t="s">
        <v>3</v>
      </c>
      <c r="F44" s="75">
        <v>39.479999999999997</v>
      </c>
      <c r="H44" s="21"/>
    </row>
    <row r="45" spans="2:8" s="1" customFormat="1" ht="16.899999999999999" customHeight="1">
      <c r="B45" s="21"/>
      <c r="C45" s="76" t="s">
        <v>3</v>
      </c>
      <c r="D45" s="76" t="s">
        <v>167</v>
      </c>
      <c r="E45" s="10" t="s">
        <v>3</v>
      </c>
      <c r="F45" s="77">
        <v>0</v>
      </c>
      <c r="H45" s="21"/>
    </row>
    <row r="46" spans="2:8" s="1" customFormat="1" ht="16.899999999999999" customHeight="1">
      <c r="B46" s="21"/>
      <c r="C46" s="76" t="s">
        <v>3</v>
      </c>
      <c r="D46" s="76" t="s">
        <v>168</v>
      </c>
      <c r="E46" s="10" t="s">
        <v>3</v>
      </c>
      <c r="F46" s="77">
        <v>22.82</v>
      </c>
      <c r="H46" s="21"/>
    </row>
    <row r="47" spans="2:8" s="1" customFormat="1" ht="16.899999999999999" customHeight="1">
      <c r="B47" s="21"/>
      <c r="C47" s="76" t="s">
        <v>3</v>
      </c>
      <c r="D47" s="76" t="s">
        <v>169</v>
      </c>
      <c r="E47" s="10" t="s">
        <v>3</v>
      </c>
      <c r="F47" s="77">
        <v>10.64</v>
      </c>
      <c r="H47" s="21"/>
    </row>
    <row r="48" spans="2:8" s="1" customFormat="1" ht="16.899999999999999" customHeight="1">
      <c r="B48" s="21"/>
      <c r="C48" s="76" t="s">
        <v>3</v>
      </c>
      <c r="D48" s="76" t="s">
        <v>170</v>
      </c>
      <c r="E48" s="10" t="s">
        <v>3</v>
      </c>
      <c r="F48" s="77">
        <v>6.02</v>
      </c>
      <c r="H48" s="21"/>
    </row>
    <row r="49" spans="2:8" s="1" customFormat="1" ht="16.899999999999999" customHeight="1">
      <c r="B49" s="21"/>
      <c r="C49" s="76" t="s">
        <v>89</v>
      </c>
      <c r="D49" s="76" t="s">
        <v>171</v>
      </c>
      <c r="E49" s="10" t="s">
        <v>3</v>
      </c>
      <c r="F49" s="77">
        <v>39.479999999999997</v>
      </c>
      <c r="H49" s="21"/>
    </row>
    <row r="50" spans="2:8" s="1" customFormat="1" ht="16.899999999999999" customHeight="1">
      <c r="B50" s="21"/>
      <c r="C50" s="78" t="s">
        <v>893</v>
      </c>
      <c r="H50" s="21"/>
    </row>
    <row r="51" spans="2:8" s="1" customFormat="1" ht="16.899999999999999" customHeight="1">
      <c r="B51" s="21"/>
      <c r="C51" s="76" t="s">
        <v>161</v>
      </c>
      <c r="D51" s="76" t="s">
        <v>162</v>
      </c>
      <c r="E51" s="10" t="s">
        <v>163</v>
      </c>
      <c r="F51" s="77">
        <v>39.479999999999997</v>
      </c>
      <c r="H51" s="21"/>
    </row>
    <row r="52" spans="2:8" s="1" customFormat="1" ht="16.899999999999999" customHeight="1">
      <c r="B52" s="21"/>
      <c r="C52" s="76" t="s">
        <v>172</v>
      </c>
      <c r="D52" s="76" t="s">
        <v>173</v>
      </c>
      <c r="E52" s="10" t="s">
        <v>163</v>
      </c>
      <c r="F52" s="77">
        <v>39.479999999999997</v>
      </c>
      <c r="H52" s="21"/>
    </row>
    <row r="53" spans="2:8" s="1" customFormat="1" ht="16.899999999999999" customHeight="1">
      <c r="B53" s="21"/>
      <c r="C53" s="76" t="s">
        <v>178</v>
      </c>
      <c r="D53" s="76" t="s">
        <v>179</v>
      </c>
      <c r="E53" s="10" t="s">
        <v>163</v>
      </c>
      <c r="F53" s="77">
        <v>39.479999999999997</v>
      </c>
      <c r="H53" s="21"/>
    </row>
    <row r="54" spans="2:8" s="1" customFormat="1" ht="16.899999999999999" customHeight="1">
      <c r="B54" s="21"/>
      <c r="C54" s="76" t="s">
        <v>182</v>
      </c>
      <c r="D54" s="76" t="s">
        <v>183</v>
      </c>
      <c r="E54" s="10" t="s">
        <v>163</v>
      </c>
      <c r="F54" s="77">
        <v>118.44</v>
      </c>
      <c r="H54" s="21"/>
    </row>
    <row r="55" spans="2:8" s="1" customFormat="1" ht="16.899999999999999" customHeight="1">
      <c r="B55" s="21"/>
      <c r="C55" s="76" t="s">
        <v>272</v>
      </c>
      <c r="D55" s="76" t="s">
        <v>273</v>
      </c>
      <c r="E55" s="10" t="s">
        <v>163</v>
      </c>
      <c r="F55" s="77">
        <v>39.479999999999997</v>
      </c>
      <c r="H55" s="21"/>
    </row>
    <row r="56" spans="2:8" s="1" customFormat="1" ht="16.899999999999999" customHeight="1">
      <c r="B56" s="21"/>
      <c r="C56" s="72" t="s">
        <v>92</v>
      </c>
      <c r="D56" s="73" t="s">
        <v>93</v>
      </c>
      <c r="E56" s="74" t="s">
        <v>3</v>
      </c>
      <c r="F56" s="75">
        <v>350.99299999999999</v>
      </c>
      <c r="H56" s="21"/>
    </row>
    <row r="57" spans="2:8" s="1" customFormat="1" ht="16.899999999999999" customHeight="1">
      <c r="B57" s="21"/>
      <c r="C57" s="76" t="s">
        <v>3</v>
      </c>
      <c r="D57" s="76" t="s">
        <v>194</v>
      </c>
      <c r="E57" s="10" t="s">
        <v>3</v>
      </c>
      <c r="F57" s="77">
        <v>0</v>
      </c>
      <c r="H57" s="21"/>
    </row>
    <row r="58" spans="2:8" s="1" customFormat="1" ht="16.899999999999999" customHeight="1">
      <c r="B58" s="21"/>
      <c r="C58" s="76" t="s">
        <v>3</v>
      </c>
      <c r="D58" s="76" t="s">
        <v>205</v>
      </c>
      <c r="E58" s="10" t="s">
        <v>3</v>
      </c>
      <c r="F58" s="77">
        <v>339.59300000000002</v>
      </c>
      <c r="H58" s="21"/>
    </row>
    <row r="59" spans="2:8" s="1" customFormat="1" ht="16.899999999999999" customHeight="1">
      <c r="B59" s="21"/>
      <c r="C59" s="76" t="s">
        <v>3</v>
      </c>
      <c r="D59" s="76" t="s">
        <v>206</v>
      </c>
      <c r="E59" s="10" t="s">
        <v>3</v>
      </c>
      <c r="F59" s="77">
        <v>11.4</v>
      </c>
      <c r="H59" s="21"/>
    </row>
    <row r="60" spans="2:8" s="1" customFormat="1" ht="16.899999999999999" customHeight="1">
      <c r="B60" s="21"/>
      <c r="C60" s="76" t="s">
        <v>92</v>
      </c>
      <c r="D60" s="76" t="s">
        <v>171</v>
      </c>
      <c r="E60" s="10" t="s">
        <v>3</v>
      </c>
      <c r="F60" s="77">
        <v>350.99299999999999</v>
      </c>
      <c r="H60" s="21"/>
    </row>
    <row r="61" spans="2:8" s="1" customFormat="1" ht="16.899999999999999" customHeight="1">
      <c r="B61" s="21"/>
      <c r="C61" s="78" t="s">
        <v>893</v>
      </c>
      <c r="H61" s="21"/>
    </row>
    <row r="62" spans="2:8" s="1" customFormat="1" ht="16.899999999999999" customHeight="1">
      <c r="B62" s="21"/>
      <c r="C62" s="76" t="s">
        <v>201</v>
      </c>
      <c r="D62" s="76" t="s">
        <v>202</v>
      </c>
      <c r="E62" s="10" t="s">
        <v>163</v>
      </c>
      <c r="F62" s="77">
        <v>350.99299999999999</v>
      </c>
      <c r="H62" s="21"/>
    </row>
    <row r="63" spans="2:8" s="1" customFormat="1" ht="16.899999999999999" customHeight="1">
      <c r="B63" s="21"/>
      <c r="C63" s="76" t="s">
        <v>208</v>
      </c>
      <c r="D63" s="76" t="s">
        <v>209</v>
      </c>
      <c r="E63" s="10" t="s">
        <v>163</v>
      </c>
      <c r="F63" s="77">
        <v>350.99299999999999</v>
      </c>
      <c r="H63" s="21"/>
    </row>
    <row r="64" spans="2:8" s="1" customFormat="1" ht="16.899999999999999" customHeight="1">
      <c r="B64" s="21"/>
      <c r="C64" s="72" t="s">
        <v>96</v>
      </c>
      <c r="D64" s="73" t="s">
        <v>97</v>
      </c>
      <c r="E64" s="74" t="s">
        <v>3</v>
      </c>
      <c r="F64" s="75">
        <v>176.37799999999999</v>
      </c>
      <c r="H64" s="21"/>
    </row>
    <row r="65" spans="2:8" s="1" customFormat="1" ht="16.899999999999999" customHeight="1">
      <c r="B65" s="21"/>
      <c r="C65" s="76" t="s">
        <v>3</v>
      </c>
      <c r="D65" s="76" t="s">
        <v>194</v>
      </c>
      <c r="E65" s="10" t="s">
        <v>3</v>
      </c>
      <c r="F65" s="77">
        <v>0</v>
      </c>
      <c r="H65" s="21"/>
    </row>
    <row r="66" spans="2:8" s="1" customFormat="1" ht="16.899999999999999" customHeight="1">
      <c r="B66" s="21"/>
      <c r="C66" s="76" t="s">
        <v>96</v>
      </c>
      <c r="D66" s="76" t="s">
        <v>195</v>
      </c>
      <c r="E66" s="10" t="s">
        <v>3</v>
      </c>
      <c r="F66" s="77">
        <v>176.37799999999999</v>
      </c>
      <c r="H66" s="21"/>
    </row>
    <row r="67" spans="2:8" s="1" customFormat="1" ht="16.899999999999999" customHeight="1">
      <c r="B67" s="21"/>
      <c r="C67" s="78" t="s">
        <v>893</v>
      </c>
      <c r="H67" s="21"/>
    </row>
    <row r="68" spans="2:8" s="1" customFormat="1" ht="16.899999999999999" customHeight="1">
      <c r="B68" s="21"/>
      <c r="C68" s="76" t="s">
        <v>190</v>
      </c>
      <c r="D68" s="76" t="s">
        <v>191</v>
      </c>
      <c r="E68" s="10" t="s">
        <v>163</v>
      </c>
      <c r="F68" s="77">
        <v>176.37799999999999</v>
      </c>
      <c r="H68" s="21"/>
    </row>
    <row r="69" spans="2:8" s="1" customFormat="1" ht="16.899999999999999" customHeight="1">
      <c r="B69" s="21"/>
      <c r="C69" s="76" t="s">
        <v>196</v>
      </c>
      <c r="D69" s="76" t="s">
        <v>197</v>
      </c>
      <c r="E69" s="10" t="s">
        <v>163</v>
      </c>
      <c r="F69" s="77">
        <v>176.37799999999999</v>
      </c>
      <c r="H69" s="21"/>
    </row>
    <row r="70" spans="2:8" s="1" customFormat="1" ht="16.899999999999999" customHeight="1">
      <c r="B70" s="21"/>
      <c r="C70" s="72" t="s">
        <v>99</v>
      </c>
      <c r="D70" s="73" t="s">
        <v>100</v>
      </c>
      <c r="E70" s="74" t="s">
        <v>3</v>
      </c>
      <c r="F70" s="75">
        <v>240.45</v>
      </c>
      <c r="H70" s="21"/>
    </row>
    <row r="71" spans="2:8" s="1" customFormat="1" ht="16.899999999999999" customHeight="1">
      <c r="B71" s="21"/>
      <c r="C71" s="76" t="s">
        <v>3</v>
      </c>
      <c r="D71" s="76" t="s">
        <v>216</v>
      </c>
      <c r="E71" s="10" t="s">
        <v>3</v>
      </c>
      <c r="F71" s="77">
        <v>0</v>
      </c>
      <c r="H71" s="21"/>
    </row>
    <row r="72" spans="2:8" s="1" customFormat="1" ht="16.899999999999999" customHeight="1">
      <c r="B72" s="21"/>
      <c r="C72" s="76" t="s">
        <v>99</v>
      </c>
      <c r="D72" s="76" t="s">
        <v>217</v>
      </c>
      <c r="E72" s="10" t="s">
        <v>3</v>
      </c>
      <c r="F72" s="77">
        <v>240.45</v>
      </c>
      <c r="H72" s="21"/>
    </row>
    <row r="73" spans="2:8" s="1" customFormat="1" ht="16.899999999999999" customHeight="1">
      <c r="B73" s="21"/>
      <c r="C73" s="78" t="s">
        <v>893</v>
      </c>
      <c r="H73" s="21"/>
    </row>
    <row r="74" spans="2:8" s="1" customFormat="1" ht="16.899999999999999" customHeight="1">
      <c r="B74" s="21"/>
      <c r="C74" s="76" t="s">
        <v>212</v>
      </c>
      <c r="D74" s="76" t="s">
        <v>213</v>
      </c>
      <c r="E74" s="10" t="s">
        <v>163</v>
      </c>
      <c r="F74" s="77">
        <v>240.45</v>
      </c>
      <c r="H74" s="21"/>
    </row>
    <row r="75" spans="2:8" s="1" customFormat="1" ht="16.899999999999999" customHeight="1">
      <c r="B75" s="21"/>
      <c r="C75" s="76" t="s">
        <v>237</v>
      </c>
      <c r="D75" s="76" t="s">
        <v>238</v>
      </c>
      <c r="E75" s="10" t="s">
        <v>163</v>
      </c>
      <c r="F75" s="77">
        <v>240.45</v>
      </c>
      <c r="H75" s="21"/>
    </row>
    <row r="76" spans="2:8" s="1" customFormat="1" ht="16.899999999999999" customHeight="1">
      <c r="B76" s="21"/>
      <c r="C76" s="72" t="s">
        <v>102</v>
      </c>
      <c r="D76" s="73" t="s">
        <v>103</v>
      </c>
      <c r="E76" s="74" t="s">
        <v>3</v>
      </c>
      <c r="F76" s="75">
        <v>350</v>
      </c>
      <c r="H76" s="21"/>
    </row>
    <row r="77" spans="2:8" s="1" customFormat="1" ht="16.899999999999999" customHeight="1">
      <c r="B77" s="21"/>
      <c r="C77" s="76" t="s">
        <v>3</v>
      </c>
      <c r="D77" s="76" t="s">
        <v>427</v>
      </c>
      <c r="E77" s="10" t="s">
        <v>3</v>
      </c>
      <c r="F77" s="77">
        <v>0</v>
      </c>
      <c r="H77" s="21"/>
    </row>
    <row r="78" spans="2:8" s="1" customFormat="1" ht="16.899999999999999" customHeight="1">
      <c r="B78" s="21"/>
      <c r="C78" s="76" t="s">
        <v>102</v>
      </c>
      <c r="D78" s="76" t="s">
        <v>428</v>
      </c>
      <c r="E78" s="10" t="s">
        <v>3</v>
      </c>
      <c r="F78" s="77">
        <v>350</v>
      </c>
      <c r="H78" s="21"/>
    </row>
    <row r="79" spans="2:8" s="1" customFormat="1" ht="16.899999999999999" customHeight="1">
      <c r="B79" s="21"/>
      <c r="C79" s="78" t="s">
        <v>893</v>
      </c>
      <c r="H79" s="21"/>
    </row>
    <row r="80" spans="2:8" s="1" customFormat="1" ht="16.899999999999999" customHeight="1">
      <c r="B80" s="21"/>
      <c r="C80" s="76" t="s">
        <v>423</v>
      </c>
      <c r="D80" s="76" t="s">
        <v>424</v>
      </c>
      <c r="E80" s="10" t="s">
        <v>163</v>
      </c>
      <c r="F80" s="77">
        <v>350</v>
      </c>
      <c r="H80" s="21"/>
    </row>
    <row r="81" spans="2:8" s="1" customFormat="1" ht="16.899999999999999" customHeight="1">
      <c r="B81" s="21"/>
      <c r="C81" s="76" t="s">
        <v>567</v>
      </c>
      <c r="D81" s="76" t="s">
        <v>568</v>
      </c>
      <c r="E81" s="10" t="s">
        <v>163</v>
      </c>
      <c r="F81" s="77">
        <v>350</v>
      </c>
      <c r="H81" s="21"/>
    </row>
    <row r="82" spans="2:8" s="1" customFormat="1" ht="16.899999999999999" customHeight="1">
      <c r="B82" s="21"/>
      <c r="C82" s="76" t="s">
        <v>585</v>
      </c>
      <c r="D82" s="76" t="s">
        <v>586</v>
      </c>
      <c r="E82" s="10" t="s">
        <v>163</v>
      </c>
      <c r="F82" s="77">
        <v>350</v>
      </c>
      <c r="H82" s="21"/>
    </row>
    <row r="83" spans="2:8" s="1" customFormat="1" ht="16.899999999999999" customHeight="1">
      <c r="B83" s="21"/>
      <c r="C83" s="76" t="s">
        <v>638</v>
      </c>
      <c r="D83" s="76" t="s">
        <v>639</v>
      </c>
      <c r="E83" s="10" t="s">
        <v>163</v>
      </c>
      <c r="F83" s="77">
        <v>350</v>
      </c>
      <c r="H83" s="21"/>
    </row>
    <row r="84" spans="2:8" s="1" customFormat="1" ht="16.899999999999999" customHeight="1">
      <c r="B84" s="21"/>
      <c r="C84" s="76" t="s">
        <v>759</v>
      </c>
      <c r="D84" s="76" t="s">
        <v>760</v>
      </c>
      <c r="E84" s="10" t="s">
        <v>163</v>
      </c>
      <c r="F84" s="77">
        <v>350</v>
      </c>
      <c r="H84" s="21"/>
    </row>
    <row r="85" spans="2:8" s="1" customFormat="1" ht="16.899999999999999" customHeight="1">
      <c r="B85" s="21"/>
      <c r="C85" s="76" t="s">
        <v>797</v>
      </c>
      <c r="D85" s="76" t="s">
        <v>798</v>
      </c>
      <c r="E85" s="10" t="s">
        <v>163</v>
      </c>
      <c r="F85" s="77">
        <v>350</v>
      </c>
      <c r="H85" s="21"/>
    </row>
    <row r="86" spans="2:8" s="1" customFormat="1" ht="16.899999999999999" customHeight="1">
      <c r="B86" s="21"/>
      <c r="C86" s="76" t="s">
        <v>814</v>
      </c>
      <c r="D86" s="76" t="s">
        <v>815</v>
      </c>
      <c r="E86" s="10" t="s">
        <v>163</v>
      </c>
      <c r="F86" s="77">
        <v>1138.703</v>
      </c>
      <c r="H86" s="21"/>
    </row>
    <row r="87" spans="2:8" s="1" customFormat="1" ht="16.899999999999999" customHeight="1">
      <c r="B87" s="21"/>
      <c r="C87" s="72" t="s">
        <v>105</v>
      </c>
      <c r="D87" s="73" t="s">
        <v>106</v>
      </c>
      <c r="E87" s="74" t="s">
        <v>3</v>
      </c>
      <c r="F87" s="75">
        <v>1138.703</v>
      </c>
      <c r="H87" s="21"/>
    </row>
    <row r="88" spans="2:8" s="1" customFormat="1" ht="16.899999999999999" customHeight="1">
      <c r="B88" s="21"/>
      <c r="C88" s="76" t="s">
        <v>3</v>
      </c>
      <c r="D88" s="76" t="s">
        <v>216</v>
      </c>
      <c r="E88" s="10" t="s">
        <v>3</v>
      </c>
      <c r="F88" s="77">
        <v>0</v>
      </c>
      <c r="H88" s="21"/>
    </row>
    <row r="89" spans="2:8" s="1" customFormat="1" ht="16.899999999999999" customHeight="1">
      <c r="B89" s="21"/>
      <c r="C89" s="76" t="s">
        <v>3</v>
      </c>
      <c r="D89" s="76" t="s">
        <v>818</v>
      </c>
      <c r="E89" s="10" t="s">
        <v>3</v>
      </c>
      <c r="F89" s="77">
        <v>0</v>
      </c>
      <c r="H89" s="21"/>
    </row>
    <row r="90" spans="2:8" s="1" customFormat="1" ht="16.899999999999999" customHeight="1">
      <c r="B90" s="21"/>
      <c r="C90" s="76" t="s">
        <v>3</v>
      </c>
      <c r="D90" s="76" t="s">
        <v>819</v>
      </c>
      <c r="E90" s="10" t="s">
        <v>3</v>
      </c>
      <c r="F90" s="77">
        <v>700</v>
      </c>
      <c r="H90" s="21"/>
    </row>
    <row r="91" spans="2:8" s="1" customFormat="1" ht="16.899999999999999" customHeight="1">
      <c r="B91" s="21"/>
      <c r="C91" s="76" t="s">
        <v>3</v>
      </c>
      <c r="D91" s="76" t="s">
        <v>820</v>
      </c>
      <c r="E91" s="10" t="s">
        <v>3</v>
      </c>
      <c r="F91" s="77">
        <v>0</v>
      </c>
      <c r="H91" s="21"/>
    </row>
    <row r="92" spans="2:8" s="1" customFormat="1" ht="16.899999999999999" customHeight="1">
      <c r="B92" s="21"/>
      <c r="C92" s="76" t="s">
        <v>3</v>
      </c>
      <c r="D92" s="76" t="s">
        <v>821</v>
      </c>
      <c r="E92" s="10" t="s">
        <v>3</v>
      </c>
      <c r="F92" s="77">
        <v>44.1</v>
      </c>
      <c r="H92" s="21"/>
    </row>
    <row r="93" spans="2:8" s="1" customFormat="1" ht="16.899999999999999" customHeight="1">
      <c r="B93" s="21"/>
      <c r="C93" s="76" t="s">
        <v>3</v>
      </c>
      <c r="D93" s="76" t="s">
        <v>822</v>
      </c>
      <c r="E93" s="10" t="s">
        <v>3</v>
      </c>
      <c r="F93" s="77">
        <v>17.088000000000001</v>
      </c>
      <c r="H93" s="21"/>
    </row>
    <row r="94" spans="2:8" s="1" customFormat="1" ht="16.899999999999999" customHeight="1">
      <c r="B94" s="21"/>
      <c r="C94" s="76" t="s">
        <v>3</v>
      </c>
      <c r="D94" s="76" t="s">
        <v>823</v>
      </c>
      <c r="E94" s="10" t="s">
        <v>3</v>
      </c>
      <c r="F94" s="77">
        <v>14.756</v>
      </c>
      <c r="H94" s="21"/>
    </row>
    <row r="95" spans="2:8" s="1" customFormat="1" ht="16.899999999999999" customHeight="1">
      <c r="B95" s="21"/>
      <c r="C95" s="76" t="s">
        <v>3</v>
      </c>
      <c r="D95" s="76" t="s">
        <v>824</v>
      </c>
      <c r="E95" s="10" t="s">
        <v>3</v>
      </c>
      <c r="F95" s="77">
        <v>13.44</v>
      </c>
      <c r="H95" s="21"/>
    </row>
    <row r="96" spans="2:8" s="1" customFormat="1" ht="16.899999999999999" customHeight="1">
      <c r="B96" s="21"/>
      <c r="C96" s="76" t="s">
        <v>3</v>
      </c>
      <c r="D96" s="76" t="s">
        <v>825</v>
      </c>
      <c r="E96" s="10" t="s">
        <v>3</v>
      </c>
      <c r="F96" s="77">
        <v>19.04</v>
      </c>
      <c r="H96" s="21"/>
    </row>
    <row r="97" spans="2:8" s="1" customFormat="1" ht="16.899999999999999" customHeight="1">
      <c r="B97" s="21"/>
      <c r="C97" s="76" t="s">
        <v>3</v>
      </c>
      <c r="D97" s="76" t="s">
        <v>826</v>
      </c>
      <c r="E97" s="10" t="s">
        <v>3</v>
      </c>
      <c r="F97" s="77">
        <v>28.8</v>
      </c>
      <c r="H97" s="21"/>
    </row>
    <row r="98" spans="2:8" s="1" customFormat="1" ht="16.899999999999999" customHeight="1">
      <c r="B98" s="21"/>
      <c r="C98" s="76" t="s">
        <v>3</v>
      </c>
      <c r="D98" s="76" t="s">
        <v>827</v>
      </c>
      <c r="E98" s="10" t="s">
        <v>3</v>
      </c>
      <c r="F98" s="77">
        <v>201.92699999999999</v>
      </c>
      <c r="H98" s="21"/>
    </row>
    <row r="99" spans="2:8" s="1" customFormat="1" ht="16.899999999999999" customHeight="1">
      <c r="B99" s="21"/>
      <c r="C99" s="76" t="s">
        <v>3</v>
      </c>
      <c r="D99" s="76" t="s">
        <v>828</v>
      </c>
      <c r="E99" s="10" t="s">
        <v>3</v>
      </c>
      <c r="F99" s="77">
        <v>23.596</v>
      </c>
      <c r="H99" s="21"/>
    </row>
    <row r="100" spans="2:8" s="1" customFormat="1" ht="16.899999999999999" customHeight="1">
      <c r="B100" s="21"/>
      <c r="C100" s="76" t="s">
        <v>3</v>
      </c>
      <c r="D100" s="76" t="s">
        <v>829</v>
      </c>
      <c r="E100" s="10" t="s">
        <v>3</v>
      </c>
      <c r="F100" s="77">
        <v>19.244</v>
      </c>
      <c r="H100" s="21"/>
    </row>
    <row r="101" spans="2:8" s="1" customFormat="1" ht="16.899999999999999" customHeight="1">
      <c r="B101" s="21"/>
      <c r="C101" s="76" t="s">
        <v>3</v>
      </c>
      <c r="D101" s="76" t="s">
        <v>830</v>
      </c>
      <c r="E101" s="10" t="s">
        <v>3</v>
      </c>
      <c r="F101" s="77">
        <v>32.231999999999999</v>
      </c>
      <c r="H101" s="21"/>
    </row>
    <row r="102" spans="2:8" s="1" customFormat="1" ht="16.899999999999999" customHeight="1">
      <c r="B102" s="21"/>
      <c r="C102" s="76" t="s">
        <v>3</v>
      </c>
      <c r="D102" s="76" t="s">
        <v>831</v>
      </c>
      <c r="E102" s="10" t="s">
        <v>3</v>
      </c>
      <c r="F102" s="77">
        <v>24.48</v>
      </c>
      <c r="H102" s="21"/>
    </row>
    <row r="103" spans="2:8" s="1" customFormat="1" ht="16.899999999999999" customHeight="1">
      <c r="B103" s="21"/>
      <c r="C103" s="76" t="s">
        <v>105</v>
      </c>
      <c r="D103" s="76" t="s">
        <v>171</v>
      </c>
      <c r="E103" s="10" t="s">
        <v>3</v>
      </c>
      <c r="F103" s="77">
        <v>1138.703</v>
      </c>
      <c r="H103" s="21"/>
    </row>
    <row r="104" spans="2:8" s="1" customFormat="1" ht="16.899999999999999" customHeight="1">
      <c r="B104" s="21"/>
      <c r="C104" s="78" t="s">
        <v>893</v>
      </c>
      <c r="H104" s="21"/>
    </row>
    <row r="105" spans="2:8" s="1" customFormat="1" ht="16.899999999999999" customHeight="1">
      <c r="B105" s="21"/>
      <c r="C105" s="76" t="s">
        <v>814</v>
      </c>
      <c r="D105" s="76" t="s">
        <v>815</v>
      </c>
      <c r="E105" s="10" t="s">
        <v>163</v>
      </c>
      <c r="F105" s="77">
        <v>1138.703</v>
      </c>
      <c r="H105" s="21"/>
    </row>
    <row r="106" spans="2:8" s="1" customFormat="1" ht="16.899999999999999" customHeight="1">
      <c r="B106" s="21"/>
      <c r="C106" s="76" t="s">
        <v>809</v>
      </c>
      <c r="D106" s="76" t="s">
        <v>810</v>
      </c>
      <c r="E106" s="10" t="s">
        <v>163</v>
      </c>
      <c r="F106" s="77">
        <v>1138.703</v>
      </c>
      <c r="H106" s="21"/>
    </row>
    <row r="107" spans="2:8" s="1" customFormat="1" ht="16.899999999999999" customHeight="1">
      <c r="B107" s="21"/>
      <c r="C107" s="72" t="s">
        <v>108</v>
      </c>
      <c r="D107" s="73" t="s">
        <v>109</v>
      </c>
      <c r="E107" s="74" t="s">
        <v>3</v>
      </c>
      <c r="F107" s="75">
        <v>20</v>
      </c>
      <c r="H107" s="21"/>
    </row>
    <row r="108" spans="2:8" s="1" customFormat="1" ht="16.899999999999999" customHeight="1">
      <c r="B108" s="21"/>
      <c r="C108" s="76" t="s">
        <v>3</v>
      </c>
      <c r="D108" s="76" t="s">
        <v>482</v>
      </c>
      <c r="E108" s="10" t="s">
        <v>3</v>
      </c>
      <c r="F108" s="77">
        <v>0</v>
      </c>
      <c r="H108" s="21"/>
    </row>
    <row r="109" spans="2:8" s="1" customFormat="1" ht="16.899999999999999" customHeight="1">
      <c r="B109" s="21"/>
      <c r="C109" s="76" t="s">
        <v>3</v>
      </c>
      <c r="D109" s="76" t="s">
        <v>483</v>
      </c>
      <c r="E109" s="10" t="s">
        <v>3</v>
      </c>
      <c r="F109" s="77">
        <v>0</v>
      </c>
      <c r="H109" s="21"/>
    </row>
    <row r="110" spans="2:8" s="1" customFormat="1" ht="16.899999999999999" customHeight="1">
      <c r="B110" s="21"/>
      <c r="C110" s="76" t="s">
        <v>108</v>
      </c>
      <c r="D110" s="76" t="s">
        <v>484</v>
      </c>
      <c r="E110" s="10" t="s">
        <v>3</v>
      </c>
      <c r="F110" s="77">
        <v>20</v>
      </c>
      <c r="H110" s="21"/>
    </row>
    <row r="111" spans="2:8" s="1" customFormat="1" ht="16.899999999999999" customHeight="1">
      <c r="B111" s="21"/>
      <c r="C111" s="78" t="s">
        <v>893</v>
      </c>
      <c r="H111" s="21"/>
    </row>
    <row r="112" spans="2:8" s="1" customFormat="1" ht="16.899999999999999" customHeight="1">
      <c r="B112" s="21"/>
      <c r="C112" s="76" t="s">
        <v>478</v>
      </c>
      <c r="D112" s="76" t="s">
        <v>479</v>
      </c>
      <c r="E112" s="10" t="s">
        <v>297</v>
      </c>
      <c r="F112" s="77">
        <v>20</v>
      </c>
      <c r="H112" s="21"/>
    </row>
    <row r="113" spans="2:8" s="1" customFormat="1" ht="16.899999999999999" customHeight="1">
      <c r="B113" s="21"/>
      <c r="C113" s="76" t="s">
        <v>432</v>
      </c>
      <c r="D113" s="76" t="s">
        <v>433</v>
      </c>
      <c r="E113" s="10" t="s">
        <v>297</v>
      </c>
      <c r="F113" s="77">
        <v>55.36</v>
      </c>
      <c r="H113" s="21"/>
    </row>
    <row r="114" spans="2:8" s="1" customFormat="1" ht="16.899999999999999" customHeight="1">
      <c r="B114" s="21"/>
      <c r="C114" s="72" t="s">
        <v>111</v>
      </c>
      <c r="D114" s="73" t="s">
        <v>112</v>
      </c>
      <c r="E114" s="74" t="s">
        <v>3</v>
      </c>
      <c r="F114" s="75">
        <v>35.36</v>
      </c>
      <c r="H114" s="21"/>
    </row>
    <row r="115" spans="2:8" s="1" customFormat="1" ht="16.899999999999999" customHeight="1">
      <c r="B115" s="21"/>
      <c r="C115" s="76" t="s">
        <v>3</v>
      </c>
      <c r="D115" s="76" t="s">
        <v>482</v>
      </c>
      <c r="E115" s="10" t="s">
        <v>3</v>
      </c>
      <c r="F115" s="77">
        <v>0</v>
      </c>
      <c r="H115" s="21"/>
    </row>
    <row r="116" spans="2:8" s="1" customFormat="1" ht="16.899999999999999" customHeight="1">
      <c r="B116" s="21"/>
      <c r="C116" s="76" t="s">
        <v>3</v>
      </c>
      <c r="D116" s="76" t="s">
        <v>483</v>
      </c>
      <c r="E116" s="10" t="s">
        <v>3</v>
      </c>
      <c r="F116" s="77">
        <v>0</v>
      </c>
      <c r="H116" s="21"/>
    </row>
    <row r="117" spans="2:8" s="1" customFormat="1" ht="16.899999999999999" customHeight="1">
      <c r="B117" s="21"/>
      <c r="C117" s="76" t="s">
        <v>111</v>
      </c>
      <c r="D117" s="76" t="s">
        <v>490</v>
      </c>
      <c r="E117" s="10" t="s">
        <v>3</v>
      </c>
      <c r="F117" s="77">
        <v>35.36</v>
      </c>
      <c r="H117" s="21"/>
    </row>
    <row r="118" spans="2:8" s="1" customFormat="1" ht="16.899999999999999" customHeight="1">
      <c r="B118" s="21"/>
      <c r="C118" s="78" t="s">
        <v>893</v>
      </c>
      <c r="H118" s="21"/>
    </row>
    <row r="119" spans="2:8" s="1" customFormat="1" ht="16.899999999999999" customHeight="1">
      <c r="B119" s="21"/>
      <c r="C119" s="76" t="s">
        <v>486</v>
      </c>
      <c r="D119" s="76" t="s">
        <v>487</v>
      </c>
      <c r="E119" s="10" t="s">
        <v>297</v>
      </c>
      <c r="F119" s="77">
        <v>35.36</v>
      </c>
      <c r="H119" s="21"/>
    </row>
    <row r="120" spans="2:8" s="1" customFormat="1" ht="16.899999999999999" customHeight="1">
      <c r="B120" s="21"/>
      <c r="C120" s="76" t="s">
        <v>432</v>
      </c>
      <c r="D120" s="76" t="s">
        <v>433</v>
      </c>
      <c r="E120" s="10" t="s">
        <v>297</v>
      </c>
      <c r="F120" s="77">
        <v>55.36</v>
      </c>
      <c r="H120" s="21"/>
    </row>
    <row r="121" spans="2:8" s="1" customFormat="1" ht="16.899999999999999" customHeight="1">
      <c r="B121" s="21"/>
      <c r="C121" s="72" t="s">
        <v>114</v>
      </c>
      <c r="D121" s="73" t="s">
        <v>115</v>
      </c>
      <c r="E121" s="74" t="s">
        <v>3</v>
      </c>
      <c r="F121" s="75">
        <v>1</v>
      </c>
      <c r="H121" s="21"/>
    </row>
    <row r="122" spans="2:8" s="1" customFormat="1" ht="16.899999999999999" customHeight="1">
      <c r="B122" s="21"/>
      <c r="C122" s="76" t="s">
        <v>3</v>
      </c>
      <c r="D122" s="76" t="s">
        <v>482</v>
      </c>
      <c r="E122" s="10" t="s">
        <v>3</v>
      </c>
      <c r="F122" s="77">
        <v>0</v>
      </c>
      <c r="H122" s="21"/>
    </row>
    <row r="123" spans="2:8" s="1" customFormat="1" ht="16.899999999999999" customHeight="1">
      <c r="B123" s="21"/>
      <c r="C123" s="76" t="s">
        <v>3</v>
      </c>
      <c r="D123" s="76" t="s">
        <v>483</v>
      </c>
      <c r="E123" s="10" t="s">
        <v>3</v>
      </c>
      <c r="F123" s="77">
        <v>0</v>
      </c>
      <c r="H123" s="21"/>
    </row>
    <row r="124" spans="2:8" s="1" customFormat="1" ht="16.899999999999999" customHeight="1">
      <c r="B124" s="21"/>
      <c r="C124" s="76" t="s">
        <v>114</v>
      </c>
      <c r="D124" s="76" t="s">
        <v>74</v>
      </c>
      <c r="E124" s="10" t="s">
        <v>3</v>
      </c>
      <c r="F124" s="77">
        <v>1</v>
      </c>
      <c r="H124" s="21"/>
    </row>
    <row r="125" spans="2:8" s="1" customFormat="1" ht="16.899999999999999" customHeight="1">
      <c r="B125" s="21"/>
      <c r="C125" s="78" t="s">
        <v>893</v>
      </c>
      <c r="H125" s="21"/>
    </row>
    <row r="126" spans="2:8" s="1" customFormat="1" ht="16.899999999999999" customHeight="1">
      <c r="B126" s="21"/>
      <c r="C126" s="76" t="s">
        <v>498</v>
      </c>
      <c r="D126" s="76" t="s">
        <v>499</v>
      </c>
      <c r="E126" s="10" t="s">
        <v>447</v>
      </c>
      <c r="F126" s="77">
        <v>1</v>
      </c>
      <c r="H126" s="21"/>
    </row>
    <row r="127" spans="2:8" s="1" customFormat="1" ht="16.899999999999999" customHeight="1">
      <c r="B127" s="21"/>
      <c r="C127" s="76" t="s">
        <v>460</v>
      </c>
      <c r="D127" s="76" t="s">
        <v>461</v>
      </c>
      <c r="E127" s="10" t="s">
        <v>447</v>
      </c>
      <c r="F127" s="77">
        <v>1</v>
      </c>
      <c r="H127" s="21"/>
    </row>
    <row r="128" spans="2:8" s="1" customFormat="1" ht="16.899999999999999" customHeight="1">
      <c r="B128" s="21"/>
      <c r="C128" s="76" t="s">
        <v>508</v>
      </c>
      <c r="D128" s="76" t="s">
        <v>509</v>
      </c>
      <c r="E128" s="10" t="s">
        <v>447</v>
      </c>
      <c r="F128" s="77">
        <v>1</v>
      </c>
      <c r="H128" s="21"/>
    </row>
    <row r="129" spans="2:8" s="1" customFormat="1" ht="16.899999999999999" customHeight="1">
      <c r="B129" s="21"/>
      <c r="C129" s="76" t="s">
        <v>512</v>
      </c>
      <c r="D129" s="76" t="s">
        <v>513</v>
      </c>
      <c r="E129" s="10" t="s">
        <v>447</v>
      </c>
      <c r="F129" s="77">
        <v>1</v>
      </c>
      <c r="H129" s="21"/>
    </row>
    <row r="130" spans="2:8" s="1" customFormat="1" ht="16.899999999999999" customHeight="1">
      <c r="B130" s="21"/>
      <c r="C130" s="76" t="s">
        <v>739</v>
      </c>
      <c r="D130" s="76" t="s">
        <v>740</v>
      </c>
      <c r="E130" s="10" t="s">
        <v>447</v>
      </c>
      <c r="F130" s="77">
        <v>1</v>
      </c>
      <c r="H130" s="21"/>
    </row>
    <row r="131" spans="2:8" s="1" customFormat="1" ht="16.899999999999999" customHeight="1">
      <c r="B131" s="21"/>
      <c r="C131" s="72" t="s">
        <v>116</v>
      </c>
      <c r="D131" s="73" t="s">
        <v>117</v>
      </c>
      <c r="E131" s="74" t="s">
        <v>3</v>
      </c>
      <c r="F131" s="75">
        <v>47</v>
      </c>
      <c r="H131" s="21"/>
    </row>
    <row r="132" spans="2:8" s="1" customFormat="1" ht="16.899999999999999" customHeight="1">
      <c r="B132" s="21"/>
      <c r="C132" s="76" t="s">
        <v>3</v>
      </c>
      <c r="D132" s="76" t="s">
        <v>482</v>
      </c>
      <c r="E132" s="10" t="s">
        <v>3</v>
      </c>
      <c r="F132" s="77">
        <v>0</v>
      </c>
      <c r="H132" s="21"/>
    </row>
    <row r="133" spans="2:8" s="1" customFormat="1" ht="16.899999999999999" customHeight="1">
      <c r="B133" s="21"/>
      <c r="C133" s="76" t="s">
        <v>3</v>
      </c>
      <c r="D133" s="76" t="s">
        <v>483</v>
      </c>
      <c r="E133" s="10" t="s">
        <v>3</v>
      </c>
      <c r="F133" s="77">
        <v>0</v>
      </c>
      <c r="H133" s="21"/>
    </row>
    <row r="134" spans="2:8" s="1" customFormat="1" ht="16.899999999999999" customHeight="1">
      <c r="B134" s="21"/>
      <c r="C134" s="76" t="s">
        <v>116</v>
      </c>
      <c r="D134" s="76" t="s">
        <v>496</v>
      </c>
      <c r="E134" s="10" t="s">
        <v>3</v>
      </c>
      <c r="F134" s="77">
        <v>47</v>
      </c>
      <c r="H134" s="21"/>
    </row>
    <row r="135" spans="2:8" s="1" customFormat="1" ht="16.899999999999999" customHeight="1">
      <c r="B135" s="21"/>
      <c r="C135" s="78" t="s">
        <v>893</v>
      </c>
      <c r="H135" s="21"/>
    </row>
    <row r="136" spans="2:8" s="1" customFormat="1" ht="16.899999999999999" customHeight="1">
      <c r="B136" s="21"/>
      <c r="C136" s="76" t="s">
        <v>492</v>
      </c>
      <c r="D136" s="76" t="s">
        <v>493</v>
      </c>
      <c r="E136" s="10" t="s">
        <v>447</v>
      </c>
      <c r="F136" s="77">
        <v>47</v>
      </c>
      <c r="H136" s="21"/>
    </row>
    <row r="137" spans="2:8" s="1" customFormat="1" ht="16.899999999999999" customHeight="1">
      <c r="B137" s="21"/>
      <c r="C137" s="76" t="s">
        <v>445</v>
      </c>
      <c r="D137" s="76" t="s">
        <v>446</v>
      </c>
      <c r="E137" s="10" t="s">
        <v>447</v>
      </c>
      <c r="F137" s="77">
        <v>52</v>
      </c>
      <c r="H137" s="21"/>
    </row>
    <row r="138" spans="2:8" s="1" customFormat="1" ht="16.899999999999999" customHeight="1">
      <c r="B138" s="21"/>
      <c r="C138" s="76" t="s">
        <v>469</v>
      </c>
      <c r="D138" s="76" t="s">
        <v>470</v>
      </c>
      <c r="E138" s="10" t="s">
        <v>447</v>
      </c>
      <c r="F138" s="77">
        <v>47</v>
      </c>
      <c r="H138" s="21"/>
    </row>
    <row r="139" spans="2:8" s="1" customFormat="1" ht="16.899999999999999" customHeight="1">
      <c r="B139" s="21"/>
      <c r="C139" s="76" t="s">
        <v>503</v>
      </c>
      <c r="D139" s="76" t="s">
        <v>504</v>
      </c>
      <c r="E139" s="10" t="s">
        <v>447</v>
      </c>
      <c r="F139" s="77">
        <v>47</v>
      </c>
      <c r="H139" s="21"/>
    </row>
    <row r="140" spans="2:8" s="1" customFormat="1" ht="7.35" customHeight="1">
      <c r="B140" s="29"/>
      <c r="C140" s="30"/>
      <c r="D140" s="30"/>
      <c r="E140" s="30"/>
      <c r="F140" s="30"/>
      <c r="G140" s="30"/>
      <c r="H140" s="21"/>
    </row>
    <row r="141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topLeftCell="A191" zoomScale="110" zoomScaleNormal="110" workbookViewId="0"/>
  </sheetViews>
  <sheetFormatPr defaultRowHeight="11.25"/>
  <cols>
    <col min="1" max="1" width="8.33203125" style="79" customWidth="1"/>
    <col min="2" max="2" width="1.6640625" style="79" customWidth="1"/>
    <col min="3" max="4" width="5" style="79" customWidth="1"/>
    <col min="5" max="5" width="11.6640625" style="79" customWidth="1"/>
    <col min="6" max="6" width="9.1640625" style="79" customWidth="1"/>
    <col min="7" max="7" width="5" style="79" customWidth="1"/>
    <col min="8" max="8" width="77.83203125" style="79" customWidth="1"/>
    <col min="9" max="10" width="20" style="79" customWidth="1"/>
    <col min="11" max="11" width="1.6640625" style="79" customWidth="1"/>
  </cols>
  <sheetData>
    <row r="1" spans="2:11" customFormat="1" ht="37.5" customHeight="1"/>
    <row r="2" spans="2:11" customFormat="1" ht="7.5" customHeight="1">
      <c r="B2" s="80"/>
      <c r="C2" s="81"/>
      <c r="D2" s="81"/>
      <c r="E2" s="81"/>
      <c r="F2" s="81"/>
      <c r="G2" s="81"/>
      <c r="H2" s="81"/>
      <c r="I2" s="81"/>
      <c r="J2" s="81"/>
      <c r="K2" s="82"/>
    </row>
    <row r="3" spans="2:11" s="8" customFormat="1" ht="45" customHeight="1">
      <c r="B3" s="83"/>
      <c r="C3" s="307" t="s">
        <v>894</v>
      </c>
      <c r="D3" s="307"/>
      <c r="E3" s="307"/>
      <c r="F3" s="307"/>
      <c r="G3" s="307"/>
      <c r="H3" s="307"/>
      <c r="I3" s="307"/>
      <c r="J3" s="307"/>
      <c r="K3" s="84"/>
    </row>
    <row r="4" spans="2:11" customFormat="1" ht="25.5" customHeight="1">
      <c r="B4" s="85"/>
      <c r="C4" s="312" t="s">
        <v>895</v>
      </c>
      <c r="D4" s="312"/>
      <c r="E4" s="312"/>
      <c r="F4" s="312"/>
      <c r="G4" s="312"/>
      <c r="H4" s="312"/>
      <c r="I4" s="312"/>
      <c r="J4" s="312"/>
      <c r="K4" s="86"/>
    </row>
    <row r="5" spans="2:11" customFormat="1" ht="5.25" customHeight="1">
      <c r="B5" s="85"/>
      <c r="C5" s="87"/>
      <c r="D5" s="87"/>
      <c r="E5" s="87"/>
      <c r="F5" s="87"/>
      <c r="G5" s="87"/>
      <c r="H5" s="87"/>
      <c r="I5" s="87"/>
      <c r="J5" s="87"/>
      <c r="K5" s="86"/>
    </row>
    <row r="6" spans="2:11" customFormat="1" ht="15" customHeight="1">
      <c r="B6" s="85"/>
      <c r="C6" s="311" t="s">
        <v>896</v>
      </c>
      <c r="D6" s="311"/>
      <c r="E6" s="311"/>
      <c r="F6" s="311"/>
      <c r="G6" s="311"/>
      <c r="H6" s="311"/>
      <c r="I6" s="311"/>
      <c r="J6" s="311"/>
      <c r="K6" s="86"/>
    </row>
    <row r="7" spans="2:11" customFormat="1" ht="15" customHeight="1">
      <c r="B7" s="89"/>
      <c r="C7" s="311" t="s">
        <v>897</v>
      </c>
      <c r="D7" s="311"/>
      <c r="E7" s="311"/>
      <c r="F7" s="311"/>
      <c r="G7" s="311"/>
      <c r="H7" s="311"/>
      <c r="I7" s="311"/>
      <c r="J7" s="311"/>
      <c r="K7" s="86"/>
    </row>
    <row r="8" spans="2:11" customFormat="1" ht="12.75" customHeight="1">
      <c r="B8" s="89"/>
      <c r="C8" s="88"/>
      <c r="D8" s="88"/>
      <c r="E8" s="88"/>
      <c r="F8" s="88"/>
      <c r="G8" s="88"/>
      <c r="H8" s="88"/>
      <c r="I8" s="88"/>
      <c r="J8" s="88"/>
      <c r="K8" s="86"/>
    </row>
    <row r="9" spans="2:11" customFormat="1" ht="15" customHeight="1">
      <c r="B9" s="89"/>
      <c r="C9" s="311" t="s">
        <v>898</v>
      </c>
      <c r="D9" s="311"/>
      <c r="E9" s="311"/>
      <c r="F9" s="311"/>
      <c r="G9" s="311"/>
      <c r="H9" s="311"/>
      <c r="I9" s="311"/>
      <c r="J9" s="311"/>
      <c r="K9" s="86"/>
    </row>
    <row r="10" spans="2:11" customFormat="1" ht="15" customHeight="1">
      <c r="B10" s="89"/>
      <c r="C10" s="88"/>
      <c r="D10" s="311" t="s">
        <v>899</v>
      </c>
      <c r="E10" s="311"/>
      <c r="F10" s="311"/>
      <c r="G10" s="311"/>
      <c r="H10" s="311"/>
      <c r="I10" s="311"/>
      <c r="J10" s="311"/>
      <c r="K10" s="86"/>
    </row>
    <row r="11" spans="2:11" customFormat="1" ht="15" customHeight="1">
      <c r="B11" s="89"/>
      <c r="C11" s="90"/>
      <c r="D11" s="311" t="s">
        <v>900</v>
      </c>
      <c r="E11" s="311"/>
      <c r="F11" s="311"/>
      <c r="G11" s="311"/>
      <c r="H11" s="311"/>
      <c r="I11" s="311"/>
      <c r="J11" s="311"/>
      <c r="K11" s="86"/>
    </row>
    <row r="12" spans="2:11" customFormat="1" ht="15" customHeight="1">
      <c r="B12" s="89"/>
      <c r="C12" s="90"/>
      <c r="D12" s="88"/>
      <c r="E12" s="88"/>
      <c r="F12" s="88"/>
      <c r="G12" s="88"/>
      <c r="H12" s="88"/>
      <c r="I12" s="88"/>
      <c r="J12" s="88"/>
      <c r="K12" s="86"/>
    </row>
    <row r="13" spans="2:11" customFormat="1" ht="15" customHeight="1">
      <c r="B13" s="89"/>
      <c r="C13" s="90"/>
      <c r="D13" s="91" t="s">
        <v>901</v>
      </c>
      <c r="E13" s="88"/>
      <c r="F13" s="88"/>
      <c r="G13" s="88"/>
      <c r="H13" s="88"/>
      <c r="I13" s="88"/>
      <c r="J13" s="88"/>
      <c r="K13" s="86"/>
    </row>
    <row r="14" spans="2:11" customFormat="1" ht="12.75" customHeight="1">
      <c r="B14" s="89"/>
      <c r="C14" s="90"/>
      <c r="D14" s="90"/>
      <c r="E14" s="90"/>
      <c r="F14" s="90"/>
      <c r="G14" s="90"/>
      <c r="H14" s="90"/>
      <c r="I14" s="90"/>
      <c r="J14" s="90"/>
      <c r="K14" s="86"/>
    </row>
    <row r="15" spans="2:11" customFormat="1" ht="15" customHeight="1">
      <c r="B15" s="89"/>
      <c r="C15" s="90"/>
      <c r="D15" s="311" t="s">
        <v>902</v>
      </c>
      <c r="E15" s="311"/>
      <c r="F15" s="311"/>
      <c r="G15" s="311"/>
      <c r="H15" s="311"/>
      <c r="I15" s="311"/>
      <c r="J15" s="311"/>
      <c r="K15" s="86"/>
    </row>
    <row r="16" spans="2:11" customFormat="1" ht="15" customHeight="1">
      <c r="B16" s="89"/>
      <c r="C16" s="90"/>
      <c r="D16" s="311" t="s">
        <v>903</v>
      </c>
      <c r="E16" s="311"/>
      <c r="F16" s="311"/>
      <c r="G16" s="311"/>
      <c r="H16" s="311"/>
      <c r="I16" s="311"/>
      <c r="J16" s="311"/>
      <c r="K16" s="86"/>
    </row>
    <row r="17" spans="2:11" customFormat="1" ht="15" customHeight="1">
      <c r="B17" s="89"/>
      <c r="C17" s="90"/>
      <c r="D17" s="311" t="s">
        <v>904</v>
      </c>
      <c r="E17" s="311"/>
      <c r="F17" s="311"/>
      <c r="G17" s="311"/>
      <c r="H17" s="311"/>
      <c r="I17" s="311"/>
      <c r="J17" s="311"/>
      <c r="K17" s="86"/>
    </row>
    <row r="18" spans="2:11" customFormat="1" ht="15" customHeight="1">
      <c r="B18" s="89"/>
      <c r="C18" s="90"/>
      <c r="D18" s="90"/>
      <c r="E18" s="92" t="s">
        <v>73</v>
      </c>
      <c r="F18" s="311" t="s">
        <v>905</v>
      </c>
      <c r="G18" s="311"/>
      <c r="H18" s="311"/>
      <c r="I18" s="311"/>
      <c r="J18" s="311"/>
      <c r="K18" s="86"/>
    </row>
    <row r="19" spans="2:11" customFormat="1" ht="15" customHeight="1">
      <c r="B19" s="89"/>
      <c r="C19" s="90"/>
      <c r="D19" s="90"/>
      <c r="E19" s="92" t="s">
        <v>906</v>
      </c>
      <c r="F19" s="311" t="s">
        <v>907</v>
      </c>
      <c r="G19" s="311"/>
      <c r="H19" s="311"/>
      <c r="I19" s="311"/>
      <c r="J19" s="311"/>
      <c r="K19" s="86"/>
    </row>
    <row r="20" spans="2:11" customFormat="1" ht="15" customHeight="1">
      <c r="B20" s="89"/>
      <c r="C20" s="90"/>
      <c r="D20" s="90"/>
      <c r="E20" s="92" t="s">
        <v>908</v>
      </c>
      <c r="F20" s="311" t="s">
        <v>909</v>
      </c>
      <c r="G20" s="311"/>
      <c r="H20" s="311"/>
      <c r="I20" s="311"/>
      <c r="J20" s="311"/>
      <c r="K20" s="86"/>
    </row>
    <row r="21" spans="2:11" customFormat="1" ht="15" customHeight="1">
      <c r="B21" s="89"/>
      <c r="C21" s="90"/>
      <c r="D21" s="90"/>
      <c r="E21" s="92" t="s">
        <v>910</v>
      </c>
      <c r="F21" s="311" t="s">
        <v>911</v>
      </c>
      <c r="G21" s="311"/>
      <c r="H21" s="311"/>
      <c r="I21" s="311"/>
      <c r="J21" s="311"/>
      <c r="K21" s="86"/>
    </row>
    <row r="22" spans="2:11" customFormat="1" ht="15" customHeight="1">
      <c r="B22" s="89"/>
      <c r="C22" s="90"/>
      <c r="D22" s="90"/>
      <c r="E22" s="92" t="s">
        <v>912</v>
      </c>
      <c r="F22" s="311" t="s">
        <v>913</v>
      </c>
      <c r="G22" s="311"/>
      <c r="H22" s="311"/>
      <c r="I22" s="311"/>
      <c r="J22" s="311"/>
      <c r="K22" s="86"/>
    </row>
    <row r="23" spans="2:11" customFormat="1" ht="15" customHeight="1">
      <c r="B23" s="89"/>
      <c r="C23" s="90"/>
      <c r="D23" s="90"/>
      <c r="E23" s="92" t="s">
        <v>914</v>
      </c>
      <c r="F23" s="311" t="s">
        <v>915</v>
      </c>
      <c r="G23" s="311"/>
      <c r="H23" s="311"/>
      <c r="I23" s="311"/>
      <c r="J23" s="311"/>
      <c r="K23" s="86"/>
    </row>
    <row r="24" spans="2:11" customFormat="1" ht="12.75" customHeight="1">
      <c r="B24" s="89"/>
      <c r="C24" s="90"/>
      <c r="D24" s="90"/>
      <c r="E24" s="90"/>
      <c r="F24" s="90"/>
      <c r="G24" s="90"/>
      <c r="H24" s="90"/>
      <c r="I24" s="90"/>
      <c r="J24" s="90"/>
      <c r="K24" s="86"/>
    </row>
    <row r="25" spans="2:11" customFormat="1" ht="15" customHeight="1">
      <c r="B25" s="89"/>
      <c r="C25" s="311" t="s">
        <v>916</v>
      </c>
      <c r="D25" s="311"/>
      <c r="E25" s="311"/>
      <c r="F25" s="311"/>
      <c r="G25" s="311"/>
      <c r="H25" s="311"/>
      <c r="I25" s="311"/>
      <c r="J25" s="311"/>
      <c r="K25" s="86"/>
    </row>
    <row r="26" spans="2:11" customFormat="1" ht="15" customHeight="1">
      <c r="B26" s="89"/>
      <c r="C26" s="311" t="s">
        <v>917</v>
      </c>
      <c r="D26" s="311"/>
      <c r="E26" s="311"/>
      <c r="F26" s="311"/>
      <c r="G26" s="311"/>
      <c r="H26" s="311"/>
      <c r="I26" s="311"/>
      <c r="J26" s="311"/>
      <c r="K26" s="86"/>
    </row>
    <row r="27" spans="2:11" customFormat="1" ht="15" customHeight="1">
      <c r="B27" s="89"/>
      <c r="C27" s="88"/>
      <c r="D27" s="311" t="s">
        <v>918</v>
      </c>
      <c r="E27" s="311"/>
      <c r="F27" s="311"/>
      <c r="G27" s="311"/>
      <c r="H27" s="311"/>
      <c r="I27" s="311"/>
      <c r="J27" s="311"/>
      <c r="K27" s="86"/>
    </row>
    <row r="28" spans="2:11" customFormat="1" ht="15" customHeight="1">
      <c r="B28" s="89"/>
      <c r="C28" s="90"/>
      <c r="D28" s="311" t="s">
        <v>919</v>
      </c>
      <c r="E28" s="311"/>
      <c r="F28" s="311"/>
      <c r="G28" s="311"/>
      <c r="H28" s="311"/>
      <c r="I28" s="311"/>
      <c r="J28" s="311"/>
      <c r="K28" s="86"/>
    </row>
    <row r="29" spans="2:11" customFormat="1" ht="12.75" customHeight="1">
      <c r="B29" s="89"/>
      <c r="C29" s="90"/>
      <c r="D29" s="90"/>
      <c r="E29" s="90"/>
      <c r="F29" s="90"/>
      <c r="G29" s="90"/>
      <c r="H29" s="90"/>
      <c r="I29" s="90"/>
      <c r="J29" s="90"/>
      <c r="K29" s="86"/>
    </row>
    <row r="30" spans="2:11" customFormat="1" ht="15" customHeight="1">
      <c r="B30" s="89"/>
      <c r="C30" s="90"/>
      <c r="D30" s="311" t="s">
        <v>920</v>
      </c>
      <c r="E30" s="311"/>
      <c r="F30" s="311"/>
      <c r="G30" s="311"/>
      <c r="H30" s="311"/>
      <c r="I30" s="311"/>
      <c r="J30" s="311"/>
      <c r="K30" s="86"/>
    </row>
    <row r="31" spans="2:11" customFormat="1" ht="15" customHeight="1">
      <c r="B31" s="89"/>
      <c r="C31" s="90"/>
      <c r="D31" s="311" t="s">
        <v>921</v>
      </c>
      <c r="E31" s="311"/>
      <c r="F31" s="311"/>
      <c r="G31" s="311"/>
      <c r="H31" s="311"/>
      <c r="I31" s="311"/>
      <c r="J31" s="311"/>
      <c r="K31" s="86"/>
    </row>
    <row r="32" spans="2:11" customFormat="1" ht="12.75" customHeight="1">
      <c r="B32" s="89"/>
      <c r="C32" s="90"/>
      <c r="D32" s="90"/>
      <c r="E32" s="90"/>
      <c r="F32" s="90"/>
      <c r="G32" s="90"/>
      <c r="H32" s="90"/>
      <c r="I32" s="90"/>
      <c r="J32" s="90"/>
      <c r="K32" s="86"/>
    </row>
    <row r="33" spans="2:11" customFormat="1" ht="15" customHeight="1">
      <c r="B33" s="89"/>
      <c r="C33" s="90"/>
      <c r="D33" s="311" t="s">
        <v>922</v>
      </c>
      <c r="E33" s="311"/>
      <c r="F33" s="311"/>
      <c r="G33" s="311"/>
      <c r="H33" s="311"/>
      <c r="I33" s="311"/>
      <c r="J33" s="311"/>
      <c r="K33" s="86"/>
    </row>
    <row r="34" spans="2:11" customFormat="1" ht="15" customHeight="1">
      <c r="B34" s="89"/>
      <c r="C34" s="90"/>
      <c r="D34" s="311" t="s">
        <v>923</v>
      </c>
      <c r="E34" s="311"/>
      <c r="F34" s="311"/>
      <c r="G34" s="311"/>
      <c r="H34" s="311"/>
      <c r="I34" s="311"/>
      <c r="J34" s="311"/>
      <c r="K34" s="86"/>
    </row>
    <row r="35" spans="2:11" customFormat="1" ht="15" customHeight="1">
      <c r="B35" s="89"/>
      <c r="C35" s="90"/>
      <c r="D35" s="311" t="s">
        <v>924</v>
      </c>
      <c r="E35" s="311"/>
      <c r="F35" s="311"/>
      <c r="G35" s="311"/>
      <c r="H35" s="311"/>
      <c r="I35" s="311"/>
      <c r="J35" s="311"/>
      <c r="K35" s="86"/>
    </row>
    <row r="36" spans="2:11" customFormat="1" ht="15" customHeight="1">
      <c r="B36" s="89"/>
      <c r="C36" s="90"/>
      <c r="D36" s="88"/>
      <c r="E36" s="91" t="s">
        <v>143</v>
      </c>
      <c r="F36" s="88"/>
      <c r="G36" s="311" t="s">
        <v>925</v>
      </c>
      <c r="H36" s="311"/>
      <c r="I36" s="311"/>
      <c r="J36" s="311"/>
      <c r="K36" s="86"/>
    </row>
    <row r="37" spans="2:11" customFormat="1" ht="30.75" customHeight="1">
      <c r="B37" s="89"/>
      <c r="C37" s="90"/>
      <c r="D37" s="88"/>
      <c r="E37" s="91" t="s">
        <v>926</v>
      </c>
      <c r="F37" s="88"/>
      <c r="G37" s="311" t="s">
        <v>927</v>
      </c>
      <c r="H37" s="311"/>
      <c r="I37" s="311"/>
      <c r="J37" s="311"/>
      <c r="K37" s="86"/>
    </row>
    <row r="38" spans="2:11" customFormat="1" ht="15" customHeight="1">
      <c r="B38" s="89"/>
      <c r="C38" s="90"/>
      <c r="D38" s="88"/>
      <c r="E38" s="91" t="s">
        <v>48</v>
      </c>
      <c r="F38" s="88"/>
      <c r="G38" s="311" t="s">
        <v>928</v>
      </c>
      <c r="H38" s="311"/>
      <c r="I38" s="311"/>
      <c r="J38" s="311"/>
      <c r="K38" s="86"/>
    </row>
    <row r="39" spans="2:11" customFormat="1" ht="15" customHeight="1">
      <c r="B39" s="89"/>
      <c r="C39" s="90"/>
      <c r="D39" s="88"/>
      <c r="E39" s="91" t="s">
        <v>49</v>
      </c>
      <c r="F39" s="88"/>
      <c r="G39" s="311" t="s">
        <v>929</v>
      </c>
      <c r="H39" s="311"/>
      <c r="I39" s="311"/>
      <c r="J39" s="311"/>
      <c r="K39" s="86"/>
    </row>
    <row r="40" spans="2:11" customFormat="1" ht="15" customHeight="1">
      <c r="B40" s="89"/>
      <c r="C40" s="90"/>
      <c r="D40" s="88"/>
      <c r="E40" s="91" t="s">
        <v>144</v>
      </c>
      <c r="F40" s="88"/>
      <c r="G40" s="311" t="s">
        <v>930</v>
      </c>
      <c r="H40" s="311"/>
      <c r="I40" s="311"/>
      <c r="J40" s="311"/>
      <c r="K40" s="86"/>
    </row>
    <row r="41" spans="2:11" customFormat="1" ht="15" customHeight="1">
      <c r="B41" s="89"/>
      <c r="C41" s="90"/>
      <c r="D41" s="88"/>
      <c r="E41" s="91" t="s">
        <v>145</v>
      </c>
      <c r="F41" s="88"/>
      <c r="G41" s="311" t="s">
        <v>931</v>
      </c>
      <c r="H41" s="311"/>
      <c r="I41" s="311"/>
      <c r="J41" s="311"/>
      <c r="K41" s="86"/>
    </row>
    <row r="42" spans="2:11" customFormat="1" ht="15" customHeight="1">
      <c r="B42" s="89"/>
      <c r="C42" s="90"/>
      <c r="D42" s="88"/>
      <c r="E42" s="91" t="s">
        <v>932</v>
      </c>
      <c r="F42" s="88"/>
      <c r="G42" s="311" t="s">
        <v>933</v>
      </c>
      <c r="H42" s="311"/>
      <c r="I42" s="311"/>
      <c r="J42" s="311"/>
      <c r="K42" s="86"/>
    </row>
    <row r="43" spans="2:11" customFormat="1" ht="15" customHeight="1">
      <c r="B43" s="89"/>
      <c r="C43" s="90"/>
      <c r="D43" s="88"/>
      <c r="E43" s="91"/>
      <c r="F43" s="88"/>
      <c r="G43" s="311" t="s">
        <v>934</v>
      </c>
      <c r="H43" s="311"/>
      <c r="I43" s="311"/>
      <c r="J43" s="311"/>
      <c r="K43" s="86"/>
    </row>
    <row r="44" spans="2:11" customFormat="1" ht="15" customHeight="1">
      <c r="B44" s="89"/>
      <c r="C44" s="90"/>
      <c r="D44" s="88"/>
      <c r="E44" s="91" t="s">
        <v>935</v>
      </c>
      <c r="F44" s="88"/>
      <c r="G44" s="311" t="s">
        <v>936</v>
      </c>
      <c r="H44" s="311"/>
      <c r="I44" s="311"/>
      <c r="J44" s="311"/>
      <c r="K44" s="86"/>
    </row>
    <row r="45" spans="2:11" customFormat="1" ht="15" customHeight="1">
      <c r="B45" s="89"/>
      <c r="C45" s="90"/>
      <c r="D45" s="88"/>
      <c r="E45" s="91" t="s">
        <v>147</v>
      </c>
      <c r="F45" s="88"/>
      <c r="G45" s="311" t="s">
        <v>937</v>
      </c>
      <c r="H45" s="311"/>
      <c r="I45" s="311"/>
      <c r="J45" s="311"/>
      <c r="K45" s="86"/>
    </row>
    <row r="46" spans="2:11" customFormat="1" ht="12.75" customHeight="1">
      <c r="B46" s="89"/>
      <c r="C46" s="90"/>
      <c r="D46" s="88"/>
      <c r="E46" s="88"/>
      <c r="F46" s="88"/>
      <c r="G46" s="88"/>
      <c r="H46" s="88"/>
      <c r="I46" s="88"/>
      <c r="J46" s="88"/>
      <c r="K46" s="86"/>
    </row>
    <row r="47" spans="2:11" customFormat="1" ht="15" customHeight="1">
      <c r="B47" s="89"/>
      <c r="C47" s="90"/>
      <c r="D47" s="311" t="s">
        <v>938</v>
      </c>
      <c r="E47" s="311"/>
      <c r="F47" s="311"/>
      <c r="G47" s="311"/>
      <c r="H47" s="311"/>
      <c r="I47" s="311"/>
      <c r="J47" s="311"/>
      <c r="K47" s="86"/>
    </row>
    <row r="48" spans="2:11" customFormat="1" ht="15" customHeight="1">
      <c r="B48" s="89"/>
      <c r="C48" s="90"/>
      <c r="D48" s="90"/>
      <c r="E48" s="311" t="s">
        <v>939</v>
      </c>
      <c r="F48" s="311"/>
      <c r="G48" s="311"/>
      <c r="H48" s="311"/>
      <c r="I48" s="311"/>
      <c r="J48" s="311"/>
      <c r="K48" s="86"/>
    </row>
    <row r="49" spans="2:11" customFormat="1" ht="15" customHeight="1">
      <c r="B49" s="89"/>
      <c r="C49" s="90"/>
      <c r="D49" s="90"/>
      <c r="E49" s="311" t="s">
        <v>940</v>
      </c>
      <c r="F49" s="311"/>
      <c r="G49" s="311"/>
      <c r="H49" s="311"/>
      <c r="I49" s="311"/>
      <c r="J49" s="311"/>
      <c r="K49" s="86"/>
    </row>
    <row r="50" spans="2:11" customFormat="1" ht="15" customHeight="1">
      <c r="B50" s="89"/>
      <c r="C50" s="90"/>
      <c r="D50" s="90"/>
      <c r="E50" s="311" t="s">
        <v>941</v>
      </c>
      <c r="F50" s="311"/>
      <c r="G50" s="311"/>
      <c r="H50" s="311"/>
      <c r="I50" s="311"/>
      <c r="J50" s="311"/>
      <c r="K50" s="86"/>
    </row>
    <row r="51" spans="2:11" customFormat="1" ht="15" customHeight="1">
      <c r="B51" s="89"/>
      <c r="C51" s="90"/>
      <c r="D51" s="311" t="s">
        <v>942</v>
      </c>
      <c r="E51" s="311"/>
      <c r="F51" s="311"/>
      <c r="G51" s="311"/>
      <c r="H51" s="311"/>
      <c r="I51" s="311"/>
      <c r="J51" s="311"/>
      <c r="K51" s="86"/>
    </row>
    <row r="52" spans="2:11" customFormat="1" ht="25.5" customHeight="1">
      <c r="B52" s="85"/>
      <c r="C52" s="312" t="s">
        <v>943</v>
      </c>
      <c r="D52" s="312"/>
      <c r="E52" s="312"/>
      <c r="F52" s="312"/>
      <c r="G52" s="312"/>
      <c r="H52" s="312"/>
      <c r="I52" s="312"/>
      <c r="J52" s="312"/>
      <c r="K52" s="86"/>
    </row>
    <row r="53" spans="2:11" customFormat="1" ht="5.25" customHeight="1">
      <c r="B53" s="85"/>
      <c r="C53" s="87"/>
      <c r="D53" s="87"/>
      <c r="E53" s="87"/>
      <c r="F53" s="87"/>
      <c r="G53" s="87"/>
      <c r="H53" s="87"/>
      <c r="I53" s="87"/>
      <c r="J53" s="87"/>
      <c r="K53" s="86"/>
    </row>
    <row r="54" spans="2:11" customFormat="1" ht="15" customHeight="1">
      <c r="B54" s="85"/>
      <c r="C54" s="311" t="s">
        <v>944</v>
      </c>
      <c r="D54" s="311"/>
      <c r="E54" s="311"/>
      <c r="F54" s="311"/>
      <c r="G54" s="311"/>
      <c r="H54" s="311"/>
      <c r="I54" s="311"/>
      <c r="J54" s="311"/>
      <c r="K54" s="86"/>
    </row>
    <row r="55" spans="2:11" customFormat="1" ht="15" customHeight="1">
      <c r="B55" s="85"/>
      <c r="C55" s="311" t="s">
        <v>945</v>
      </c>
      <c r="D55" s="311"/>
      <c r="E55" s="311"/>
      <c r="F55" s="311"/>
      <c r="G55" s="311"/>
      <c r="H55" s="311"/>
      <c r="I55" s="311"/>
      <c r="J55" s="311"/>
      <c r="K55" s="86"/>
    </row>
    <row r="56" spans="2:11" customFormat="1" ht="12.75" customHeight="1">
      <c r="B56" s="85"/>
      <c r="C56" s="88"/>
      <c r="D56" s="88"/>
      <c r="E56" s="88"/>
      <c r="F56" s="88"/>
      <c r="G56" s="88"/>
      <c r="H56" s="88"/>
      <c r="I56" s="88"/>
      <c r="J56" s="88"/>
      <c r="K56" s="86"/>
    </row>
    <row r="57" spans="2:11" customFormat="1" ht="15" customHeight="1">
      <c r="B57" s="85"/>
      <c r="C57" s="311" t="s">
        <v>946</v>
      </c>
      <c r="D57" s="311"/>
      <c r="E57" s="311"/>
      <c r="F57" s="311"/>
      <c r="G57" s="311"/>
      <c r="H57" s="311"/>
      <c r="I57" s="311"/>
      <c r="J57" s="311"/>
      <c r="K57" s="86"/>
    </row>
    <row r="58" spans="2:11" customFormat="1" ht="15" customHeight="1">
      <c r="B58" s="85"/>
      <c r="C58" s="90"/>
      <c r="D58" s="311" t="s">
        <v>947</v>
      </c>
      <c r="E58" s="311"/>
      <c r="F58" s="311"/>
      <c r="G58" s="311"/>
      <c r="H58" s="311"/>
      <c r="I58" s="311"/>
      <c r="J58" s="311"/>
      <c r="K58" s="86"/>
    </row>
    <row r="59" spans="2:11" customFormat="1" ht="15" customHeight="1">
      <c r="B59" s="85"/>
      <c r="C59" s="90"/>
      <c r="D59" s="311" t="s">
        <v>948</v>
      </c>
      <c r="E59" s="311"/>
      <c r="F59" s="311"/>
      <c r="G59" s="311"/>
      <c r="H59" s="311"/>
      <c r="I59" s="311"/>
      <c r="J59" s="311"/>
      <c r="K59" s="86"/>
    </row>
    <row r="60" spans="2:11" customFormat="1" ht="15" customHeight="1">
      <c r="B60" s="85"/>
      <c r="C60" s="90"/>
      <c r="D60" s="311" t="s">
        <v>949</v>
      </c>
      <c r="E60" s="311"/>
      <c r="F60" s="311"/>
      <c r="G60" s="311"/>
      <c r="H60" s="311"/>
      <c r="I60" s="311"/>
      <c r="J60" s="311"/>
      <c r="K60" s="86"/>
    </row>
    <row r="61" spans="2:11" customFormat="1" ht="15" customHeight="1">
      <c r="B61" s="85"/>
      <c r="C61" s="90"/>
      <c r="D61" s="311" t="s">
        <v>950</v>
      </c>
      <c r="E61" s="311"/>
      <c r="F61" s="311"/>
      <c r="G61" s="311"/>
      <c r="H61" s="311"/>
      <c r="I61" s="311"/>
      <c r="J61" s="311"/>
      <c r="K61" s="86"/>
    </row>
    <row r="62" spans="2:11" customFormat="1" ht="15" customHeight="1">
      <c r="B62" s="85"/>
      <c r="C62" s="90"/>
      <c r="D62" s="313" t="s">
        <v>951</v>
      </c>
      <c r="E62" s="313"/>
      <c r="F62" s="313"/>
      <c r="G62" s="313"/>
      <c r="H62" s="313"/>
      <c r="I62" s="313"/>
      <c r="J62" s="313"/>
      <c r="K62" s="86"/>
    </row>
    <row r="63" spans="2:11" customFormat="1" ht="15" customHeight="1">
      <c r="B63" s="85"/>
      <c r="C63" s="90"/>
      <c r="D63" s="311" t="s">
        <v>952</v>
      </c>
      <c r="E63" s="311"/>
      <c r="F63" s="311"/>
      <c r="G63" s="311"/>
      <c r="H63" s="311"/>
      <c r="I63" s="311"/>
      <c r="J63" s="311"/>
      <c r="K63" s="86"/>
    </row>
    <row r="64" spans="2:11" customFormat="1" ht="12.75" customHeight="1">
      <c r="B64" s="85"/>
      <c r="C64" s="90"/>
      <c r="D64" s="90"/>
      <c r="E64" s="93"/>
      <c r="F64" s="90"/>
      <c r="G64" s="90"/>
      <c r="H64" s="90"/>
      <c r="I64" s="90"/>
      <c r="J64" s="90"/>
      <c r="K64" s="86"/>
    </row>
    <row r="65" spans="2:11" customFormat="1" ht="15" customHeight="1">
      <c r="B65" s="85"/>
      <c r="C65" s="90"/>
      <c r="D65" s="311" t="s">
        <v>953</v>
      </c>
      <c r="E65" s="311"/>
      <c r="F65" s="311"/>
      <c r="G65" s="311"/>
      <c r="H65" s="311"/>
      <c r="I65" s="311"/>
      <c r="J65" s="311"/>
      <c r="K65" s="86"/>
    </row>
    <row r="66" spans="2:11" customFormat="1" ht="15" customHeight="1">
      <c r="B66" s="85"/>
      <c r="C66" s="90"/>
      <c r="D66" s="313" t="s">
        <v>954</v>
      </c>
      <c r="E66" s="313"/>
      <c r="F66" s="313"/>
      <c r="G66" s="313"/>
      <c r="H66" s="313"/>
      <c r="I66" s="313"/>
      <c r="J66" s="313"/>
      <c r="K66" s="86"/>
    </row>
    <row r="67" spans="2:11" customFormat="1" ht="15" customHeight="1">
      <c r="B67" s="85"/>
      <c r="C67" s="90"/>
      <c r="D67" s="311" t="s">
        <v>955</v>
      </c>
      <c r="E67" s="311"/>
      <c r="F67" s="311"/>
      <c r="G67" s="311"/>
      <c r="H67" s="311"/>
      <c r="I67" s="311"/>
      <c r="J67" s="311"/>
      <c r="K67" s="86"/>
    </row>
    <row r="68" spans="2:11" customFormat="1" ht="15" customHeight="1">
      <c r="B68" s="85"/>
      <c r="C68" s="90"/>
      <c r="D68" s="311" t="s">
        <v>956</v>
      </c>
      <c r="E68" s="311"/>
      <c r="F68" s="311"/>
      <c r="G68" s="311"/>
      <c r="H68" s="311"/>
      <c r="I68" s="311"/>
      <c r="J68" s="311"/>
      <c r="K68" s="86"/>
    </row>
    <row r="69" spans="2:11" customFormat="1" ht="15" customHeight="1">
      <c r="B69" s="85"/>
      <c r="C69" s="90"/>
      <c r="D69" s="311" t="s">
        <v>957</v>
      </c>
      <c r="E69" s="311"/>
      <c r="F69" s="311"/>
      <c r="G69" s="311"/>
      <c r="H69" s="311"/>
      <c r="I69" s="311"/>
      <c r="J69" s="311"/>
      <c r="K69" s="86"/>
    </row>
    <row r="70" spans="2:11" customFormat="1" ht="15" customHeight="1">
      <c r="B70" s="85"/>
      <c r="C70" s="90"/>
      <c r="D70" s="311" t="s">
        <v>958</v>
      </c>
      <c r="E70" s="311"/>
      <c r="F70" s="311"/>
      <c r="G70" s="311"/>
      <c r="H70" s="311"/>
      <c r="I70" s="311"/>
      <c r="J70" s="311"/>
      <c r="K70" s="86"/>
    </row>
    <row r="71" spans="2:11" customFormat="1" ht="12.75" customHeight="1">
      <c r="B71" s="94"/>
      <c r="C71" s="95"/>
      <c r="D71" s="95"/>
      <c r="E71" s="95"/>
      <c r="F71" s="95"/>
      <c r="G71" s="95"/>
      <c r="H71" s="95"/>
      <c r="I71" s="95"/>
      <c r="J71" s="95"/>
      <c r="K71" s="96"/>
    </row>
    <row r="72" spans="2:11" customFormat="1" ht="18.75" customHeight="1">
      <c r="B72" s="97"/>
      <c r="C72" s="97"/>
      <c r="D72" s="97"/>
      <c r="E72" s="97"/>
      <c r="F72" s="97"/>
      <c r="G72" s="97"/>
      <c r="H72" s="97"/>
      <c r="I72" s="97"/>
      <c r="J72" s="97"/>
      <c r="K72" s="98"/>
    </row>
    <row r="73" spans="2:11" customFormat="1" ht="18.75" customHeight="1">
      <c r="B73" s="98"/>
      <c r="C73" s="98"/>
      <c r="D73" s="98"/>
      <c r="E73" s="98"/>
      <c r="F73" s="98"/>
      <c r="G73" s="98"/>
      <c r="H73" s="98"/>
      <c r="I73" s="98"/>
      <c r="J73" s="98"/>
      <c r="K73" s="98"/>
    </row>
    <row r="74" spans="2:11" customFormat="1" ht="7.5" customHeight="1">
      <c r="B74" s="99"/>
      <c r="C74" s="100"/>
      <c r="D74" s="100"/>
      <c r="E74" s="100"/>
      <c r="F74" s="100"/>
      <c r="G74" s="100"/>
      <c r="H74" s="100"/>
      <c r="I74" s="100"/>
      <c r="J74" s="100"/>
      <c r="K74" s="101"/>
    </row>
    <row r="75" spans="2:11" customFormat="1" ht="45" customHeight="1">
      <c r="B75" s="102"/>
      <c r="C75" s="306" t="s">
        <v>959</v>
      </c>
      <c r="D75" s="306"/>
      <c r="E75" s="306"/>
      <c r="F75" s="306"/>
      <c r="G75" s="306"/>
      <c r="H75" s="306"/>
      <c r="I75" s="306"/>
      <c r="J75" s="306"/>
      <c r="K75" s="103"/>
    </row>
    <row r="76" spans="2:11" customFormat="1" ht="17.25" customHeight="1">
      <c r="B76" s="102"/>
      <c r="C76" s="104" t="s">
        <v>960</v>
      </c>
      <c r="D76" s="104"/>
      <c r="E76" s="104"/>
      <c r="F76" s="104" t="s">
        <v>961</v>
      </c>
      <c r="G76" s="105"/>
      <c r="H76" s="104" t="s">
        <v>49</v>
      </c>
      <c r="I76" s="104" t="s">
        <v>52</v>
      </c>
      <c r="J76" s="104" t="s">
        <v>962</v>
      </c>
      <c r="K76" s="103"/>
    </row>
    <row r="77" spans="2:11" customFormat="1" ht="17.25" customHeight="1">
      <c r="B77" s="102"/>
      <c r="C77" s="106" t="s">
        <v>963</v>
      </c>
      <c r="D77" s="106"/>
      <c r="E77" s="106"/>
      <c r="F77" s="107" t="s">
        <v>964</v>
      </c>
      <c r="G77" s="108"/>
      <c r="H77" s="106"/>
      <c r="I77" s="106"/>
      <c r="J77" s="106" t="s">
        <v>965</v>
      </c>
      <c r="K77" s="103"/>
    </row>
    <row r="78" spans="2:11" customFormat="1" ht="5.25" customHeight="1">
      <c r="B78" s="102"/>
      <c r="C78" s="109"/>
      <c r="D78" s="109"/>
      <c r="E78" s="109"/>
      <c r="F78" s="109"/>
      <c r="G78" s="110"/>
      <c r="H78" s="109"/>
      <c r="I78" s="109"/>
      <c r="J78" s="109"/>
      <c r="K78" s="103"/>
    </row>
    <row r="79" spans="2:11" customFormat="1" ht="15" customHeight="1">
      <c r="B79" s="102"/>
      <c r="C79" s="91" t="s">
        <v>48</v>
      </c>
      <c r="D79" s="111"/>
      <c r="E79" s="111"/>
      <c r="F79" s="112" t="s">
        <v>966</v>
      </c>
      <c r="G79" s="113"/>
      <c r="H79" s="91" t="s">
        <v>967</v>
      </c>
      <c r="I79" s="91" t="s">
        <v>968</v>
      </c>
      <c r="J79" s="91">
        <v>20</v>
      </c>
      <c r="K79" s="103"/>
    </row>
    <row r="80" spans="2:11" customFormat="1" ht="15" customHeight="1">
      <c r="B80" s="102"/>
      <c r="C80" s="91" t="s">
        <v>969</v>
      </c>
      <c r="D80" s="91"/>
      <c r="E80" s="91"/>
      <c r="F80" s="112" t="s">
        <v>966</v>
      </c>
      <c r="G80" s="113"/>
      <c r="H80" s="91" t="s">
        <v>970</v>
      </c>
      <c r="I80" s="91" t="s">
        <v>968</v>
      </c>
      <c r="J80" s="91">
        <v>120</v>
      </c>
      <c r="K80" s="103"/>
    </row>
    <row r="81" spans="2:11" customFormat="1" ht="15" customHeight="1">
      <c r="B81" s="114"/>
      <c r="C81" s="91" t="s">
        <v>971</v>
      </c>
      <c r="D81" s="91"/>
      <c r="E81" s="91"/>
      <c r="F81" s="112" t="s">
        <v>972</v>
      </c>
      <c r="G81" s="113"/>
      <c r="H81" s="91" t="s">
        <v>973</v>
      </c>
      <c r="I81" s="91" t="s">
        <v>968</v>
      </c>
      <c r="J81" s="91">
        <v>50</v>
      </c>
      <c r="K81" s="103"/>
    </row>
    <row r="82" spans="2:11" customFormat="1" ht="15" customHeight="1">
      <c r="B82" s="114"/>
      <c r="C82" s="91" t="s">
        <v>974</v>
      </c>
      <c r="D82" s="91"/>
      <c r="E82" s="91"/>
      <c r="F82" s="112" t="s">
        <v>966</v>
      </c>
      <c r="G82" s="113"/>
      <c r="H82" s="91" t="s">
        <v>975</v>
      </c>
      <c r="I82" s="91" t="s">
        <v>976</v>
      </c>
      <c r="J82" s="91"/>
      <c r="K82" s="103"/>
    </row>
    <row r="83" spans="2:11" customFormat="1" ht="15" customHeight="1">
      <c r="B83" s="114"/>
      <c r="C83" s="91" t="s">
        <v>977</v>
      </c>
      <c r="D83" s="91"/>
      <c r="E83" s="91"/>
      <c r="F83" s="112" t="s">
        <v>972</v>
      </c>
      <c r="G83" s="91"/>
      <c r="H83" s="91" t="s">
        <v>978</v>
      </c>
      <c r="I83" s="91" t="s">
        <v>968</v>
      </c>
      <c r="J83" s="91">
        <v>15</v>
      </c>
      <c r="K83" s="103"/>
    </row>
    <row r="84" spans="2:11" customFormat="1" ht="15" customHeight="1">
      <c r="B84" s="114"/>
      <c r="C84" s="91" t="s">
        <v>979</v>
      </c>
      <c r="D84" s="91"/>
      <c r="E84" s="91"/>
      <c r="F84" s="112" t="s">
        <v>972</v>
      </c>
      <c r="G84" s="91"/>
      <c r="H84" s="91" t="s">
        <v>980</v>
      </c>
      <c r="I84" s="91" t="s">
        <v>968</v>
      </c>
      <c r="J84" s="91">
        <v>15</v>
      </c>
      <c r="K84" s="103"/>
    </row>
    <row r="85" spans="2:11" customFormat="1" ht="15" customHeight="1">
      <c r="B85" s="114"/>
      <c r="C85" s="91" t="s">
        <v>981</v>
      </c>
      <c r="D85" s="91"/>
      <c r="E85" s="91"/>
      <c r="F85" s="112" t="s">
        <v>972</v>
      </c>
      <c r="G85" s="91"/>
      <c r="H85" s="91" t="s">
        <v>982</v>
      </c>
      <c r="I85" s="91" t="s">
        <v>968</v>
      </c>
      <c r="J85" s="91">
        <v>20</v>
      </c>
      <c r="K85" s="103"/>
    </row>
    <row r="86" spans="2:11" customFormat="1" ht="15" customHeight="1">
      <c r="B86" s="114"/>
      <c r="C86" s="91" t="s">
        <v>983</v>
      </c>
      <c r="D86" s="91"/>
      <c r="E86" s="91"/>
      <c r="F86" s="112" t="s">
        <v>972</v>
      </c>
      <c r="G86" s="91"/>
      <c r="H86" s="91" t="s">
        <v>984</v>
      </c>
      <c r="I86" s="91" t="s">
        <v>968</v>
      </c>
      <c r="J86" s="91">
        <v>20</v>
      </c>
      <c r="K86" s="103"/>
    </row>
    <row r="87" spans="2:11" customFormat="1" ht="15" customHeight="1">
      <c r="B87" s="114"/>
      <c r="C87" s="91" t="s">
        <v>985</v>
      </c>
      <c r="D87" s="91"/>
      <c r="E87" s="91"/>
      <c r="F87" s="112" t="s">
        <v>972</v>
      </c>
      <c r="G87" s="113"/>
      <c r="H87" s="91" t="s">
        <v>986</v>
      </c>
      <c r="I87" s="91" t="s">
        <v>968</v>
      </c>
      <c r="J87" s="91">
        <v>50</v>
      </c>
      <c r="K87" s="103"/>
    </row>
    <row r="88" spans="2:11" customFormat="1" ht="15" customHeight="1">
      <c r="B88" s="114"/>
      <c r="C88" s="91" t="s">
        <v>987</v>
      </c>
      <c r="D88" s="91"/>
      <c r="E88" s="91"/>
      <c r="F88" s="112" t="s">
        <v>972</v>
      </c>
      <c r="G88" s="113"/>
      <c r="H88" s="91" t="s">
        <v>988</v>
      </c>
      <c r="I88" s="91" t="s">
        <v>968</v>
      </c>
      <c r="J88" s="91">
        <v>20</v>
      </c>
      <c r="K88" s="103"/>
    </row>
    <row r="89" spans="2:11" customFormat="1" ht="15" customHeight="1">
      <c r="B89" s="114"/>
      <c r="C89" s="91" t="s">
        <v>989</v>
      </c>
      <c r="D89" s="91"/>
      <c r="E89" s="91"/>
      <c r="F89" s="112" t="s">
        <v>972</v>
      </c>
      <c r="G89" s="113"/>
      <c r="H89" s="91" t="s">
        <v>990</v>
      </c>
      <c r="I89" s="91" t="s">
        <v>968</v>
      </c>
      <c r="J89" s="91">
        <v>20</v>
      </c>
      <c r="K89" s="103"/>
    </row>
    <row r="90" spans="2:11" customFormat="1" ht="15" customHeight="1">
      <c r="B90" s="114"/>
      <c r="C90" s="91" t="s">
        <v>991</v>
      </c>
      <c r="D90" s="91"/>
      <c r="E90" s="91"/>
      <c r="F90" s="112" t="s">
        <v>972</v>
      </c>
      <c r="G90" s="113"/>
      <c r="H90" s="91" t="s">
        <v>992</v>
      </c>
      <c r="I90" s="91" t="s">
        <v>968</v>
      </c>
      <c r="J90" s="91">
        <v>50</v>
      </c>
      <c r="K90" s="103"/>
    </row>
    <row r="91" spans="2:11" customFormat="1" ht="15" customHeight="1">
      <c r="B91" s="114"/>
      <c r="C91" s="91" t="s">
        <v>993</v>
      </c>
      <c r="D91" s="91"/>
      <c r="E91" s="91"/>
      <c r="F91" s="112" t="s">
        <v>972</v>
      </c>
      <c r="G91" s="113"/>
      <c r="H91" s="91" t="s">
        <v>993</v>
      </c>
      <c r="I91" s="91" t="s">
        <v>968</v>
      </c>
      <c r="J91" s="91">
        <v>50</v>
      </c>
      <c r="K91" s="103"/>
    </row>
    <row r="92" spans="2:11" customFormat="1" ht="15" customHeight="1">
      <c r="B92" s="114"/>
      <c r="C92" s="91" t="s">
        <v>994</v>
      </c>
      <c r="D92" s="91"/>
      <c r="E92" s="91"/>
      <c r="F92" s="112" t="s">
        <v>972</v>
      </c>
      <c r="G92" s="113"/>
      <c r="H92" s="91" t="s">
        <v>995</v>
      </c>
      <c r="I92" s="91" t="s">
        <v>968</v>
      </c>
      <c r="J92" s="91">
        <v>255</v>
      </c>
      <c r="K92" s="103"/>
    </row>
    <row r="93" spans="2:11" customFormat="1" ht="15" customHeight="1">
      <c r="B93" s="114"/>
      <c r="C93" s="91" t="s">
        <v>996</v>
      </c>
      <c r="D93" s="91"/>
      <c r="E93" s="91"/>
      <c r="F93" s="112" t="s">
        <v>966</v>
      </c>
      <c r="G93" s="113"/>
      <c r="H93" s="91" t="s">
        <v>997</v>
      </c>
      <c r="I93" s="91" t="s">
        <v>998</v>
      </c>
      <c r="J93" s="91"/>
      <c r="K93" s="103"/>
    </row>
    <row r="94" spans="2:11" customFormat="1" ht="15" customHeight="1">
      <c r="B94" s="114"/>
      <c r="C94" s="91" t="s">
        <v>999</v>
      </c>
      <c r="D94" s="91"/>
      <c r="E94" s="91"/>
      <c r="F94" s="112" t="s">
        <v>966</v>
      </c>
      <c r="G94" s="113"/>
      <c r="H94" s="91" t="s">
        <v>1000</v>
      </c>
      <c r="I94" s="91" t="s">
        <v>1001</v>
      </c>
      <c r="J94" s="91"/>
      <c r="K94" s="103"/>
    </row>
    <row r="95" spans="2:11" customFormat="1" ht="15" customHeight="1">
      <c r="B95" s="114"/>
      <c r="C95" s="91" t="s">
        <v>1002</v>
      </c>
      <c r="D95" s="91"/>
      <c r="E95" s="91"/>
      <c r="F95" s="112" t="s">
        <v>966</v>
      </c>
      <c r="G95" s="113"/>
      <c r="H95" s="91" t="s">
        <v>1002</v>
      </c>
      <c r="I95" s="91" t="s">
        <v>1001</v>
      </c>
      <c r="J95" s="91"/>
      <c r="K95" s="103"/>
    </row>
    <row r="96" spans="2:11" customFormat="1" ht="15" customHeight="1">
      <c r="B96" s="114"/>
      <c r="C96" s="91" t="s">
        <v>33</v>
      </c>
      <c r="D96" s="91"/>
      <c r="E96" s="91"/>
      <c r="F96" s="112" t="s">
        <v>966</v>
      </c>
      <c r="G96" s="113"/>
      <c r="H96" s="91" t="s">
        <v>1003</v>
      </c>
      <c r="I96" s="91" t="s">
        <v>1001</v>
      </c>
      <c r="J96" s="91"/>
      <c r="K96" s="103"/>
    </row>
    <row r="97" spans="2:11" customFormat="1" ht="15" customHeight="1">
      <c r="B97" s="114"/>
      <c r="C97" s="91" t="s">
        <v>43</v>
      </c>
      <c r="D97" s="91"/>
      <c r="E97" s="91"/>
      <c r="F97" s="112" t="s">
        <v>966</v>
      </c>
      <c r="G97" s="113"/>
      <c r="H97" s="91" t="s">
        <v>1004</v>
      </c>
      <c r="I97" s="91" t="s">
        <v>1001</v>
      </c>
      <c r="J97" s="91"/>
      <c r="K97" s="103"/>
    </row>
    <row r="98" spans="2:11" customFormat="1" ht="15" customHeight="1">
      <c r="B98" s="115"/>
      <c r="C98" s="116"/>
      <c r="D98" s="116"/>
      <c r="E98" s="116"/>
      <c r="F98" s="116"/>
      <c r="G98" s="116"/>
      <c r="H98" s="116"/>
      <c r="I98" s="116"/>
      <c r="J98" s="116"/>
      <c r="K98" s="117"/>
    </row>
    <row r="99" spans="2:11" customFormat="1" ht="18.75" customHeight="1">
      <c r="B99" s="118"/>
      <c r="C99" s="119"/>
      <c r="D99" s="119"/>
      <c r="E99" s="119"/>
      <c r="F99" s="119"/>
      <c r="G99" s="119"/>
      <c r="H99" s="119"/>
      <c r="I99" s="119"/>
      <c r="J99" s="119"/>
      <c r="K99" s="118"/>
    </row>
    <row r="100" spans="2:11" customFormat="1" ht="18.75" customHeight="1">
      <c r="B100" s="98"/>
      <c r="C100" s="98"/>
      <c r="D100" s="98"/>
      <c r="E100" s="98"/>
      <c r="F100" s="98"/>
      <c r="G100" s="98"/>
      <c r="H100" s="98"/>
      <c r="I100" s="98"/>
      <c r="J100" s="98"/>
      <c r="K100" s="98"/>
    </row>
    <row r="101" spans="2:11" customFormat="1" ht="7.5" customHeight="1">
      <c r="B101" s="99"/>
      <c r="C101" s="100"/>
      <c r="D101" s="100"/>
      <c r="E101" s="100"/>
      <c r="F101" s="100"/>
      <c r="G101" s="100"/>
      <c r="H101" s="100"/>
      <c r="I101" s="100"/>
      <c r="J101" s="100"/>
      <c r="K101" s="101"/>
    </row>
    <row r="102" spans="2:11" customFormat="1" ht="45" customHeight="1">
      <c r="B102" s="102"/>
      <c r="C102" s="306" t="s">
        <v>1005</v>
      </c>
      <c r="D102" s="306"/>
      <c r="E102" s="306"/>
      <c r="F102" s="306"/>
      <c r="G102" s="306"/>
      <c r="H102" s="306"/>
      <c r="I102" s="306"/>
      <c r="J102" s="306"/>
      <c r="K102" s="103"/>
    </row>
    <row r="103" spans="2:11" customFormat="1" ht="17.25" customHeight="1">
      <c r="B103" s="102"/>
      <c r="C103" s="104" t="s">
        <v>960</v>
      </c>
      <c r="D103" s="104"/>
      <c r="E103" s="104"/>
      <c r="F103" s="104" t="s">
        <v>961</v>
      </c>
      <c r="G103" s="105"/>
      <c r="H103" s="104" t="s">
        <v>49</v>
      </c>
      <c r="I103" s="104" t="s">
        <v>52</v>
      </c>
      <c r="J103" s="104" t="s">
        <v>962</v>
      </c>
      <c r="K103" s="103"/>
    </row>
    <row r="104" spans="2:11" customFormat="1" ht="17.25" customHeight="1">
      <c r="B104" s="102"/>
      <c r="C104" s="106" t="s">
        <v>963</v>
      </c>
      <c r="D104" s="106"/>
      <c r="E104" s="106"/>
      <c r="F104" s="107" t="s">
        <v>964</v>
      </c>
      <c r="G104" s="108"/>
      <c r="H104" s="106"/>
      <c r="I104" s="106"/>
      <c r="J104" s="106" t="s">
        <v>965</v>
      </c>
      <c r="K104" s="103"/>
    </row>
    <row r="105" spans="2:11" customFormat="1" ht="5.25" customHeight="1">
      <c r="B105" s="102"/>
      <c r="C105" s="104"/>
      <c r="D105" s="104"/>
      <c r="E105" s="104"/>
      <c r="F105" s="104"/>
      <c r="G105" s="120"/>
      <c r="H105" s="104"/>
      <c r="I105" s="104"/>
      <c r="J105" s="104"/>
      <c r="K105" s="103"/>
    </row>
    <row r="106" spans="2:11" customFormat="1" ht="15" customHeight="1">
      <c r="B106" s="102"/>
      <c r="C106" s="91" t="s">
        <v>48</v>
      </c>
      <c r="D106" s="111"/>
      <c r="E106" s="111"/>
      <c r="F106" s="112" t="s">
        <v>966</v>
      </c>
      <c r="G106" s="91"/>
      <c r="H106" s="91" t="s">
        <v>1006</v>
      </c>
      <c r="I106" s="91" t="s">
        <v>968</v>
      </c>
      <c r="J106" s="91">
        <v>20</v>
      </c>
      <c r="K106" s="103"/>
    </row>
    <row r="107" spans="2:11" customFormat="1" ht="15" customHeight="1">
      <c r="B107" s="102"/>
      <c r="C107" s="91" t="s">
        <v>969</v>
      </c>
      <c r="D107" s="91"/>
      <c r="E107" s="91"/>
      <c r="F107" s="112" t="s">
        <v>966</v>
      </c>
      <c r="G107" s="91"/>
      <c r="H107" s="91" t="s">
        <v>1006</v>
      </c>
      <c r="I107" s="91" t="s">
        <v>968</v>
      </c>
      <c r="J107" s="91">
        <v>120</v>
      </c>
      <c r="K107" s="103"/>
    </row>
    <row r="108" spans="2:11" customFormat="1" ht="15" customHeight="1">
      <c r="B108" s="114"/>
      <c r="C108" s="91" t="s">
        <v>971</v>
      </c>
      <c r="D108" s="91"/>
      <c r="E108" s="91"/>
      <c r="F108" s="112" t="s">
        <v>972</v>
      </c>
      <c r="G108" s="91"/>
      <c r="H108" s="91" t="s">
        <v>1006</v>
      </c>
      <c r="I108" s="91" t="s">
        <v>968</v>
      </c>
      <c r="J108" s="91">
        <v>50</v>
      </c>
      <c r="K108" s="103"/>
    </row>
    <row r="109" spans="2:11" customFormat="1" ht="15" customHeight="1">
      <c r="B109" s="114"/>
      <c r="C109" s="91" t="s">
        <v>974</v>
      </c>
      <c r="D109" s="91"/>
      <c r="E109" s="91"/>
      <c r="F109" s="112" t="s">
        <v>966</v>
      </c>
      <c r="G109" s="91"/>
      <c r="H109" s="91" t="s">
        <v>1006</v>
      </c>
      <c r="I109" s="91" t="s">
        <v>976</v>
      </c>
      <c r="J109" s="91"/>
      <c r="K109" s="103"/>
    </row>
    <row r="110" spans="2:11" customFormat="1" ht="15" customHeight="1">
      <c r="B110" s="114"/>
      <c r="C110" s="91" t="s">
        <v>985</v>
      </c>
      <c r="D110" s="91"/>
      <c r="E110" s="91"/>
      <c r="F110" s="112" t="s">
        <v>972</v>
      </c>
      <c r="G110" s="91"/>
      <c r="H110" s="91" t="s">
        <v>1006</v>
      </c>
      <c r="I110" s="91" t="s">
        <v>968</v>
      </c>
      <c r="J110" s="91">
        <v>50</v>
      </c>
      <c r="K110" s="103"/>
    </row>
    <row r="111" spans="2:11" customFormat="1" ht="15" customHeight="1">
      <c r="B111" s="114"/>
      <c r="C111" s="91" t="s">
        <v>993</v>
      </c>
      <c r="D111" s="91"/>
      <c r="E111" s="91"/>
      <c r="F111" s="112" t="s">
        <v>972</v>
      </c>
      <c r="G111" s="91"/>
      <c r="H111" s="91" t="s">
        <v>1006</v>
      </c>
      <c r="I111" s="91" t="s">
        <v>968</v>
      </c>
      <c r="J111" s="91">
        <v>50</v>
      </c>
      <c r="K111" s="103"/>
    </row>
    <row r="112" spans="2:11" customFormat="1" ht="15" customHeight="1">
      <c r="B112" s="114"/>
      <c r="C112" s="91" t="s">
        <v>991</v>
      </c>
      <c r="D112" s="91"/>
      <c r="E112" s="91"/>
      <c r="F112" s="112" t="s">
        <v>972</v>
      </c>
      <c r="G112" s="91"/>
      <c r="H112" s="91" t="s">
        <v>1006</v>
      </c>
      <c r="I112" s="91" t="s">
        <v>968</v>
      </c>
      <c r="J112" s="91">
        <v>50</v>
      </c>
      <c r="K112" s="103"/>
    </row>
    <row r="113" spans="2:11" customFormat="1" ht="15" customHeight="1">
      <c r="B113" s="114"/>
      <c r="C113" s="91" t="s">
        <v>48</v>
      </c>
      <c r="D113" s="91"/>
      <c r="E113" s="91"/>
      <c r="F113" s="112" t="s">
        <v>966</v>
      </c>
      <c r="G113" s="91"/>
      <c r="H113" s="91" t="s">
        <v>1007</v>
      </c>
      <c r="I113" s="91" t="s">
        <v>968</v>
      </c>
      <c r="J113" s="91">
        <v>20</v>
      </c>
      <c r="K113" s="103"/>
    </row>
    <row r="114" spans="2:11" customFormat="1" ht="15" customHeight="1">
      <c r="B114" s="114"/>
      <c r="C114" s="91" t="s">
        <v>1008</v>
      </c>
      <c r="D114" s="91"/>
      <c r="E114" s="91"/>
      <c r="F114" s="112" t="s">
        <v>966</v>
      </c>
      <c r="G114" s="91"/>
      <c r="H114" s="91" t="s">
        <v>1009</v>
      </c>
      <c r="I114" s="91" t="s">
        <v>968</v>
      </c>
      <c r="J114" s="91">
        <v>120</v>
      </c>
      <c r="K114" s="103"/>
    </row>
    <row r="115" spans="2:11" customFormat="1" ht="15" customHeight="1">
      <c r="B115" s="114"/>
      <c r="C115" s="91" t="s">
        <v>33</v>
      </c>
      <c r="D115" s="91"/>
      <c r="E115" s="91"/>
      <c r="F115" s="112" t="s">
        <v>966</v>
      </c>
      <c r="G115" s="91"/>
      <c r="H115" s="91" t="s">
        <v>1010</v>
      </c>
      <c r="I115" s="91" t="s">
        <v>1001</v>
      </c>
      <c r="J115" s="91"/>
      <c r="K115" s="103"/>
    </row>
    <row r="116" spans="2:11" customFormat="1" ht="15" customHeight="1">
      <c r="B116" s="114"/>
      <c r="C116" s="91" t="s">
        <v>43</v>
      </c>
      <c r="D116" s="91"/>
      <c r="E116" s="91"/>
      <c r="F116" s="112" t="s">
        <v>966</v>
      </c>
      <c r="G116" s="91"/>
      <c r="H116" s="91" t="s">
        <v>1011</v>
      </c>
      <c r="I116" s="91" t="s">
        <v>1001</v>
      </c>
      <c r="J116" s="91"/>
      <c r="K116" s="103"/>
    </row>
    <row r="117" spans="2:11" customFormat="1" ht="15" customHeight="1">
      <c r="B117" s="114"/>
      <c r="C117" s="91" t="s">
        <v>52</v>
      </c>
      <c r="D117" s="91"/>
      <c r="E117" s="91"/>
      <c r="F117" s="112" t="s">
        <v>966</v>
      </c>
      <c r="G117" s="91"/>
      <c r="H117" s="91" t="s">
        <v>1012</v>
      </c>
      <c r="I117" s="91" t="s">
        <v>1013</v>
      </c>
      <c r="J117" s="91"/>
      <c r="K117" s="103"/>
    </row>
    <row r="118" spans="2:11" customFormat="1" ht="15" customHeight="1">
      <c r="B118" s="115"/>
      <c r="C118" s="121"/>
      <c r="D118" s="121"/>
      <c r="E118" s="121"/>
      <c r="F118" s="121"/>
      <c r="G118" s="121"/>
      <c r="H118" s="121"/>
      <c r="I118" s="121"/>
      <c r="J118" s="121"/>
      <c r="K118" s="117"/>
    </row>
    <row r="119" spans="2:11" customFormat="1" ht="18.75" customHeight="1">
      <c r="B119" s="122"/>
      <c r="C119" s="123"/>
      <c r="D119" s="123"/>
      <c r="E119" s="123"/>
      <c r="F119" s="124"/>
      <c r="G119" s="123"/>
      <c r="H119" s="123"/>
      <c r="I119" s="123"/>
      <c r="J119" s="123"/>
      <c r="K119" s="122"/>
    </row>
    <row r="120" spans="2:11" customFormat="1" ht="18.75" customHeight="1">
      <c r="B120" s="98"/>
      <c r="C120" s="98"/>
      <c r="D120" s="98"/>
      <c r="E120" s="98"/>
      <c r="F120" s="98"/>
      <c r="G120" s="98"/>
      <c r="H120" s="98"/>
      <c r="I120" s="98"/>
      <c r="J120" s="98"/>
      <c r="K120" s="98"/>
    </row>
    <row r="121" spans="2:11" customFormat="1" ht="7.5" customHeight="1">
      <c r="B121" s="125"/>
      <c r="C121" s="126"/>
      <c r="D121" s="126"/>
      <c r="E121" s="126"/>
      <c r="F121" s="126"/>
      <c r="G121" s="126"/>
      <c r="H121" s="126"/>
      <c r="I121" s="126"/>
      <c r="J121" s="126"/>
      <c r="K121" s="127"/>
    </row>
    <row r="122" spans="2:11" customFormat="1" ht="45" customHeight="1">
      <c r="B122" s="128"/>
      <c r="C122" s="307" t="s">
        <v>1014</v>
      </c>
      <c r="D122" s="307"/>
      <c r="E122" s="307"/>
      <c r="F122" s="307"/>
      <c r="G122" s="307"/>
      <c r="H122" s="307"/>
      <c r="I122" s="307"/>
      <c r="J122" s="307"/>
      <c r="K122" s="129"/>
    </row>
    <row r="123" spans="2:11" customFormat="1" ht="17.25" customHeight="1">
      <c r="B123" s="130"/>
      <c r="C123" s="104" t="s">
        <v>960</v>
      </c>
      <c r="D123" s="104"/>
      <c r="E123" s="104"/>
      <c r="F123" s="104" t="s">
        <v>961</v>
      </c>
      <c r="G123" s="105"/>
      <c r="H123" s="104" t="s">
        <v>49</v>
      </c>
      <c r="I123" s="104" t="s">
        <v>52</v>
      </c>
      <c r="J123" s="104" t="s">
        <v>962</v>
      </c>
      <c r="K123" s="131"/>
    </row>
    <row r="124" spans="2:11" customFormat="1" ht="17.25" customHeight="1">
      <c r="B124" s="130"/>
      <c r="C124" s="106" t="s">
        <v>963</v>
      </c>
      <c r="D124" s="106"/>
      <c r="E124" s="106"/>
      <c r="F124" s="107" t="s">
        <v>964</v>
      </c>
      <c r="G124" s="108"/>
      <c r="H124" s="106"/>
      <c r="I124" s="106"/>
      <c r="J124" s="106" t="s">
        <v>965</v>
      </c>
      <c r="K124" s="131"/>
    </row>
    <row r="125" spans="2:11" customFormat="1" ht="5.25" customHeight="1">
      <c r="B125" s="132"/>
      <c r="C125" s="109"/>
      <c r="D125" s="109"/>
      <c r="E125" s="109"/>
      <c r="F125" s="109"/>
      <c r="G125" s="133"/>
      <c r="H125" s="109"/>
      <c r="I125" s="109"/>
      <c r="J125" s="109"/>
      <c r="K125" s="134"/>
    </row>
    <row r="126" spans="2:11" customFormat="1" ht="15" customHeight="1">
      <c r="B126" s="132"/>
      <c r="C126" s="91" t="s">
        <v>969</v>
      </c>
      <c r="D126" s="111"/>
      <c r="E126" s="111"/>
      <c r="F126" s="112" t="s">
        <v>966</v>
      </c>
      <c r="G126" s="91"/>
      <c r="H126" s="91" t="s">
        <v>1006</v>
      </c>
      <c r="I126" s="91" t="s">
        <v>968</v>
      </c>
      <c r="J126" s="91">
        <v>120</v>
      </c>
      <c r="K126" s="135"/>
    </row>
    <row r="127" spans="2:11" customFormat="1" ht="15" customHeight="1">
      <c r="B127" s="132"/>
      <c r="C127" s="91" t="s">
        <v>1015</v>
      </c>
      <c r="D127" s="91"/>
      <c r="E127" s="91"/>
      <c r="F127" s="112" t="s">
        <v>966</v>
      </c>
      <c r="G127" s="91"/>
      <c r="H127" s="91" t="s">
        <v>1016</v>
      </c>
      <c r="I127" s="91" t="s">
        <v>968</v>
      </c>
      <c r="J127" s="91" t="s">
        <v>1017</v>
      </c>
      <c r="K127" s="135"/>
    </row>
    <row r="128" spans="2:11" customFormat="1" ht="15" customHeight="1">
      <c r="B128" s="132"/>
      <c r="C128" s="91" t="s">
        <v>914</v>
      </c>
      <c r="D128" s="91"/>
      <c r="E128" s="91"/>
      <c r="F128" s="112" t="s">
        <v>966</v>
      </c>
      <c r="G128" s="91"/>
      <c r="H128" s="91" t="s">
        <v>1018</v>
      </c>
      <c r="I128" s="91" t="s">
        <v>968</v>
      </c>
      <c r="J128" s="91" t="s">
        <v>1017</v>
      </c>
      <c r="K128" s="135"/>
    </row>
    <row r="129" spans="2:11" customFormat="1" ht="15" customHeight="1">
      <c r="B129" s="132"/>
      <c r="C129" s="91" t="s">
        <v>977</v>
      </c>
      <c r="D129" s="91"/>
      <c r="E129" s="91"/>
      <c r="F129" s="112" t="s">
        <v>972</v>
      </c>
      <c r="G129" s="91"/>
      <c r="H129" s="91" t="s">
        <v>978</v>
      </c>
      <c r="I129" s="91" t="s">
        <v>968</v>
      </c>
      <c r="J129" s="91">
        <v>15</v>
      </c>
      <c r="K129" s="135"/>
    </row>
    <row r="130" spans="2:11" customFormat="1" ht="15" customHeight="1">
      <c r="B130" s="132"/>
      <c r="C130" s="91" t="s">
        <v>979</v>
      </c>
      <c r="D130" s="91"/>
      <c r="E130" s="91"/>
      <c r="F130" s="112" t="s">
        <v>972</v>
      </c>
      <c r="G130" s="91"/>
      <c r="H130" s="91" t="s">
        <v>980</v>
      </c>
      <c r="I130" s="91" t="s">
        <v>968</v>
      </c>
      <c r="J130" s="91">
        <v>15</v>
      </c>
      <c r="K130" s="135"/>
    </row>
    <row r="131" spans="2:11" customFormat="1" ht="15" customHeight="1">
      <c r="B131" s="132"/>
      <c r="C131" s="91" t="s">
        <v>981</v>
      </c>
      <c r="D131" s="91"/>
      <c r="E131" s="91"/>
      <c r="F131" s="112" t="s">
        <v>972</v>
      </c>
      <c r="G131" s="91"/>
      <c r="H131" s="91" t="s">
        <v>982</v>
      </c>
      <c r="I131" s="91" t="s">
        <v>968</v>
      </c>
      <c r="J131" s="91">
        <v>20</v>
      </c>
      <c r="K131" s="135"/>
    </row>
    <row r="132" spans="2:11" customFormat="1" ht="15" customHeight="1">
      <c r="B132" s="132"/>
      <c r="C132" s="91" t="s">
        <v>983</v>
      </c>
      <c r="D132" s="91"/>
      <c r="E132" s="91"/>
      <c r="F132" s="112" t="s">
        <v>972</v>
      </c>
      <c r="G132" s="91"/>
      <c r="H132" s="91" t="s">
        <v>984</v>
      </c>
      <c r="I132" s="91" t="s">
        <v>968</v>
      </c>
      <c r="J132" s="91">
        <v>20</v>
      </c>
      <c r="K132" s="135"/>
    </row>
    <row r="133" spans="2:11" customFormat="1" ht="15" customHeight="1">
      <c r="B133" s="132"/>
      <c r="C133" s="91" t="s">
        <v>971</v>
      </c>
      <c r="D133" s="91"/>
      <c r="E133" s="91"/>
      <c r="F133" s="112" t="s">
        <v>972</v>
      </c>
      <c r="G133" s="91"/>
      <c r="H133" s="91" t="s">
        <v>1006</v>
      </c>
      <c r="I133" s="91" t="s">
        <v>968</v>
      </c>
      <c r="J133" s="91">
        <v>50</v>
      </c>
      <c r="K133" s="135"/>
    </row>
    <row r="134" spans="2:11" customFormat="1" ht="15" customHeight="1">
      <c r="B134" s="132"/>
      <c r="C134" s="91" t="s">
        <v>985</v>
      </c>
      <c r="D134" s="91"/>
      <c r="E134" s="91"/>
      <c r="F134" s="112" t="s">
        <v>972</v>
      </c>
      <c r="G134" s="91"/>
      <c r="H134" s="91" t="s">
        <v>1006</v>
      </c>
      <c r="I134" s="91" t="s">
        <v>968</v>
      </c>
      <c r="J134" s="91">
        <v>50</v>
      </c>
      <c r="K134" s="135"/>
    </row>
    <row r="135" spans="2:11" customFormat="1" ht="15" customHeight="1">
      <c r="B135" s="132"/>
      <c r="C135" s="91" t="s">
        <v>991</v>
      </c>
      <c r="D135" s="91"/>
      <c r="E135" s="91"/>
      <c r="F135" s="112" t="s">
        <v>972</v>
      </c>
      <c r="G135" s="91"/>
      <c r="H135" s="91" t="s">
        <v>1006</v>
      </c>
      <c r="I135" s="91" t="s">
        <v>968</v>
      </c>
      <c r="J135" s="91">
        <v>50</v>
      </c>
      <c r="K135" s="135"/>
    </row>
    <row r="136" spans="2:11" customFormat="1" ht="15" customHeight="1">
      <c r="B136" s="132"/>
      <c r="C136" s="91" t="s">
        <v>993</v>
      </c>
      <c r="D136" s="91"/>
      <c r="E136" s="91"/>
      <c r="F136" s="112" t="s">
        <v>972</v>
      </c>
      <c r="G136" s="91"/>
      <c r="H136" s="91" t="s">
        <v>1006</v>
      </c>
      <c r="I136" s="91" t="s">
        <v>968</v>
      </c>
      <c r="J136" s="91">
        <v>50</v>
      </c>
      <c r="K136" s="135"/>
    </row>
    <row r="137" spans="2:11" customFormat="1" ht="15" customHeight="1">
      <c r="B137" s="132"/>
      <c r="C137" s="91" t="s">
        <v>994</v>
      </c>
      <c r="D137" s="91"/>
      <c r="E137" s="91"/>
      <c r="F137" s="112" t="s">
        <v>972</v>
      </c>
      <c r="G137" s="91"/>
      <c r="H137" s="91" t="s">
        <v>1019</v>
      </c>
      <c r="I137" s="91" t="s">
        <v>968</v>
      </c>
      <c r="J137" s="91">
        <v>255</v>
      </c>
      <c r="K137" s="135"/>
    </row>
    <row r="138" spans="2:11" customFormat="1" ht="15" customHeight="1">
      <c r="B138" s="132"/>
      <c r="C138" s="91" t="s">
        <v>996</v>
      </c>
      <c r="D138" s="91"/>
      <c r="E138" s="91"/>
      <c r="F138" s="112" t="s">
        <v>966</v>
      </c>
      <c r="G138" s="91"/>
      <c r="H138" s="91" t="s">
        <v>1020</v>
      </c>
      <c r="I138" s="91" t="s">
        <v>998</v>
      </c>
      <c r="J138" s="91"/>
      <c r="K138" s="135"/>
    </row>
    <row r="139" spans="2:11" customFormat="1" ht="15" customHeight="1">
      <c r="B139" s="132"/>
      <c r="C139" s="91" t="s">
        <v>999</v>
      </c>
      <c r="D139" s="91"/>
      <c r="E139" s="91"/>
      <c r="F139" s="112" t="s">
        <v>966</v>
      </c>
      <c r="G139" s="91"/>
      <c r="H139" s="91" t="s">
        <v>1021</v>
      </c>
      <c r="I139" s="91" t="s">
        <v>1001</v>
      </c>
      <c r="J139" s="91"/>
      <c r="K139" s="135"/>
    </row>
    <row r="140" spans="2:11" customFormat="1" ht="15" customHeight="1">
      <c r="B140" s="132"/>
      <c r="C140" s="91" t="s">
        <v>1002</v>
      </c>
      <c r="D140" s="91"/>
      <c r="E140" s="91"/>
      <c r="F140" s="112" t="s">
        <v>966</v>
      </c>
      <c r="G140" s="91"/>
      <c r="H140" s="91" t="s">
        <v>1002</v>
      </c>
      <c r="I140" s="91" t="s">
        <v>1001</v>
      </c>
      <c r="J140" s="91"/>
      <c r="K140" s="135"/>
    </row>
    <row r="141" spans="2:11" customFormat="1" ht="15" customHeight="1">
      <c r="B141" s="132"/>
      <c r="C141" s="91" t="s">
        <v>33</v>
      </c>
      <c r="D141" s="91"/>
      <c r="E141" s="91"/>
      <c r="F141" s="112" t="s">
        <v>966</v>
      </c>
      <c r="G141" s="91"/>
      <c r="H141" s="91" t="s">
        <v>1022</v>
      </c>
      <c r="I141" s="91" t="s">
        <v>1001</v>
      </c>
      <c r="J141" s="91"/>
      <c r="K141" s="135"/>
    </row>
    <row r="142" spans="2:11" customFormat="1" ht="15" customHeight="1">
      <c r="B142" s="132"/>
      <c r="C142" s="91" t="s">
        <v>1023</v>
      </c>
      <c r="D142" s="91"/>
      <c r="E142" s="91"/>
      <c r="F142" s="112" t="s">
        <v>966</v>
      </c>
      <c r="G142" s="91"/>
      <c r="H142" s="91" t="s">
        <v>1024</v>
      </c>
      <c r="I142" s="91" t="s">
        <v>1001</v>
      </c>
      <c r="J142" s="91"/>
      <c r="K142" s="135"/>
    </row>
    <row r="143" spans="2:11" customFormat="1" ht="15" customHeight="1">
      <c r="B143" s="136"/>
      <c r="C143" s="137"/>
      <c r="D143" s="137"/>
      <c r="E143" s="137"/>
      <c r="F143" s="137"/>
      <c r="G143" s="137"/>
      <c r="H143" s="137"/>
      <c r="I143" s="137"/>
      <c r="J143" s="137"/>
      <c r="K143" s="138"/>
    </row>
    <row r="144" spans="2:11" customFormat="1" ht="18.75" customHeight="1">
      <c r="B144" s="123"/>
      <c r="C144" s="123"/>
      <c r="D144" s="123"/>
      <c r="E144" s="123"/>
      <c r="F144" s="124"/>
      <c r="G144" s="123"/>
      <c r="H144" s="123"/>
      <c r="I144" s="123"/>
      <c r="J144" s="123"/>
      <c r="K144" s="123"/>
    </row>
    <row r="145" spans="2:11" customFormat="1" ht="18.75" customHeight="1">
      <c r="B145" s="98"/>
      <c r="C145" s="98"/>
      <c r="D145" s="98"/>
      <c r="E145" s="98"/>
      <c r="F145" s="98"/>
      <c r="G145" s="98"/>
      <c r="H145" s="98"/>
      <c r="I145" s="98"/>
      <c r="J145" s="98"/>
      <c r="K145" s="98"/>
    </row>
    <row r="146" spans="2:11" customFormat="1" ht="7.5" customHeight="1">
      <c r="B146" s="99"/>
      <c r="C146" s="100"/>
      <c r="D146" s="100"/>
      <c r="E146" s="100"/>
      <c r="F146" s="100"/>
      <c r="G146" s="100"/>
      <c r="H146" s="100"/>
      <c r="I146" s="100"/>
      <c r="J146" s="100"/>
      <c r="K146" s="101"/>
    </row>
    <row r="147" spans="2:11" customFormat="1" ht="45" customHeight="1">
      <c r="B147" s="102"/>
      <c r="C147" s="306" t="s">
        <v>1025</v>
      </c>
      <c r="D147" s="306"/>
      <c r="E147" s="306"/>
      <c r="F147" s="306"/>
      <c r="G147" s="306"/>
      <c r="H147" s="306"/>
      <c r="I147" s="306"/>
      <c r="J147" s="306"/>
      <c r="K147" s="103"/>
    </row>
    <row r="148" spans="2:11" customFormat="1" ht="17.25" customHeight="1">
      <c r="B148" s="102"/>
      <c r="C148" s="104" t="s">
        <v>960</v>
      </c>
      <c r="D148" s="104"/>
      <c r="E148" s="104"/>
      <c r="F148" s="104" t="s">
        <v>961</v>
      </c>
      <c r="G148" s="105"/>
      <c r="H148" s="104" t="s">
        <v>49</v>
      </c>
      <c r="I148" s="104" t="s">
        <v>52</v>
      </c>
      <c r="J148" s="104" t="s">
        <v>962</v>
      </c>
      <c r="K148" s="103"/>
    </row>
    <row r="149" spans="2:11" customFormat="1" ht="17.25" customHeight="1">
      <c r="B149" s="102"/>
      <c r="C149" s="106" t="s">
        <v>963</v>
      </c>
      <c r="D149" s="106"/>
      <c r="E149" s="106"/>
      <c r="F149" s="107" t="s">
        <v>964</v>
      </c>
      <c r="G149" s="108"/>
      <c r="H149" s="106"/>
      <c r="I149" s="106"/>
      <c r="J149" s="106" t="s">
        <v>965</v>
      </c>
      <c r="K149" s="103"/>
    </row>
    <row r="150" spans="2:11" customFormat="1" ht="5.25" customHeight="1">
      <c r="B150" s="114"/>
      <c r="C150" s="109"/>
      <c r="D150" s="109"/>
      <c r="E150" s="109"/>
      <c r="F150" s="109"/>
      <c r="G150" s="110"/>
      <c r="H150" s="109"/>
      <c r="I150" s="109"/>
      <c r="J150" s="109"/>
      <c r="K150" s="135"/>
    </row>
    <row r="151" spans="2:11" customFormat="1" ht="15" customHeight="1">
      <c r="B151" s="114"/>
      <c r="C151" s="139" t="s">
        <v>969</v>
      </c>
      <c r="D151" s="91"/>
      <c r="E151" s="91"/>
      <c r="F151" s="140" t="s">
        <v>966</v>
      </c>
      <c r="G151" s="91"/>
      <c r="H151" s="139" t="s">
        <v>1006</v>
      </c>
      <c r="I151" s="139" t="s">
        <v>968</v>
      </c>
      <c r="J151" s="139">
        <v>120</v>
      </c>
      <c r="K151" s="135"/>
    </row>
    <row r="152" spans="2:11" customFormat="1" ht="15" customHeight="1">
      <c r="B152" s="114"/>
      <c r="C152" s="139" t="s">
        <v>1015</v>
      </c>
      <c r="D152" s="91"/>
      <c r="E152" s="91"/>
      <c r="F152" s="140" t="s">
        <v>966</v>
      </c>
      <c r="G152" s="91"/>
      <c r="H152" s="139" t="s">
        <v>1026</v>
      </c>
      <c r="I152" s="139" t="s">
        <v>968</v>
      </c>
      <c r="J152" s="139" t="s">
        <v>1017</v>
      </c>
      <c r="K152" s="135"/>
    </row>
    <row r="153" spans="2:11" customFormat="1" ht="15" customHeight="1">
      <c r="B153" s="114"/>
      <c r="C153" s="139" t="s">
        <v>914</v>
      </c>
      <c r="D153" s="91"/>
      <c r="E153" s="91"/>
      <c r="F153" s="140" t="s">
        <v>966</v>
      </c>
      <c r="G153" s="91"/>
      <c r="H153" s="139" t="s">
        <v>1027</v>
      </c>
      <c r="I153" s="139" t="s">
        <v>968</v>
      </c>
      <c r="J153" s="139" t="s">
        <v>1017</v>
      </c>
      <c r="K153" s="135"/>
    </row>
    <row r="154" spans="2:11" customFormat="1" ht="15" customHeight="1">
      <c r="B154" s="114"/>
      <c r="C154" s="139" t="s">
        <v>971</v>
      </c>
      <c r="D154" s="91"/>
      <c r="E154" s="91"/>
      <c r="F154" s="140" t="s">
        <v>972</v>
      </c>
      <c r="G154" s="91"/>
      <c r="H154" s="139" t="s">
        <v>1006</v>
      </c>
      <c r="I154" s="139" t="s">
        <v>968</v>
      </c>
      <c r="J154" s="139">
        <v>50</v>
      </c>
      <c r="K154" s="135"/>
    </row>
    <row r="155" spans="2:11" customFormat="1" ht="15" customHeight="1">
      <c r="B155" s="114"/>
      <c r="C155" s="139" t="s">
        <v>974</v>
      </c>
      <c r="D155" s="91"/>
      <c r="E155" s="91"/>
      <c r="F155" s="140" t="s">
        <v>966</v>
      </c>
      <c r="G155" s="91"/>
      <c r="H155" s="139" t="s">
        <v>1006</v>
      </c>
      <c r="I155" s="139" t="s">
        <v>976</v>
      </c>
      <c r="J155" s="139"/>
      <c r="K155" s="135"/>
    </row>
    <row r="156" spans="2:11" customFormat="1" ht="15" customHeight="1">
      <c r="B156" s="114"/>
      <c r="C156" s="139" t="s">
        <v>985</v>
      </c>
      <c r="D156" s="91"/>
      <c r="E156" s="91"/>
      <c r="F156" s="140" t="s">
        <v>972</v>
      </c>
      <c r="G156" s="91"/>
      <c r="H156" s="139" t="s">
        <v>1006</v>
      </c>
      <c r="I156" s="139" t="s">
        <v>968</v>
      </c>
      <c r="J156" s="139">
        <v>50</v>
      </c>
      <c r="K156" s="135"/>
    </row>
    <row r="157" spans="2:11" customFormat="1" ht="15" customHeight="1">
      <c r="B157" s="114"/>
      <c r="C157" s="139" t="s">
        <v>993</v>
      </c>
      <c r="D157" s="91"/>
      <c r="E157" s="91"/>
      <c r="F157" s="140" t="s">
        <v>972</v>
      </c>
      <c r="G157" s="91"/>
      <c r="H157" s="139" t="s">
        <v>1006</v>
      </c>
      <c r="I157" s="139" t="s">
        <v>968</v>
      </c>
      <c r="J157" s="139">
        <v>50</v>
      </c>
      <c r="K157" s="135"/>
    </row>
    <row r="158" spans="2:11" customFormat="1" ht="15" customHeight="1">
      <c r="B158" s="114"/>
      <c r="C158" s="139" t="s">
        <v>991</v>
      </c>
      <c r="D158" s="91"/>
      <c r="E158" s="91"/>
      <c r="F158" s="140" t="s">
        <v>972</v>
      </c>
      <c r="G158" s="91"/>
      <c r="H158" s="139" t="s">
        <v>1006</v>
      </c>
      <c r="I158" s="139" t="s">
        <v>968</v>
      </c>
      <c r="J158" s="139">
        <v>50</v>
      </c>
      <c r="K158" s="135"/>
    </row>
    <row r="159" spans="2:11" customFormat="1" ht="15" customHeight="1">
      <c r="B159" s="114"/>
      <c r="C159" s="139" t="s">
        <v>120</v>
      </c>
      <c r="D159" s="91"/>
      <c r="E159" s="91"/>
      <c r="F159" s="140" t="s">
        <v>966</v>
      </c>
      <c r="G159" s="91"/>
      <c r="H159" s="139" t="s">
        <v>1028</v>
      </c>
      <c r="I159" s="139" t="s">
        <v>968</v>
      </c>
      <c r="J159" s="139" t="s">
        <v>1029</v>
      </c>
      <c r="K159" s="135"/>
    </row>
    <row r="160" spans="2:11" customFormat="1" ht="15" customHeight="1">
      <c r="B160" s="114"/>
      <c r="C160" s="139" t="s">
        <v>1030</v>
      </c>
      <c r="D160" s="91"/>
      <c r="E160" s="91"/>
      <c r="F160" s="140" t="s">
        <v>966</v>
      </c>
      <c r="G160" s="91"/>
      <c r="H160" s="139" t="s">
        <v>1031</v>
      </c>
      <c r="I160" s="139" t="s">
        <v>1001</v>
      </c>
      <c r="J160" s="139"/>
      <c r="K160" s="135"/>
    </row>
    <row r="161" spans="2:11" customFormat="1" ht="15" customHeight="1">
      <c r="B161" s="141"/>
      <c r="C161" s="121"/>
      <c r="D161" s="121"/>
      <c r="E161" s="121"/>
      <c r="F161" s="121"/>
      <c r="G161" s="121"/>
      <c r="H161" s="121"/>
      <c r="I161" s="121"/>
      <c r="J161" s="121"/>
      <c r="K161" s="142"/>
    </row>
    <row r="162" spans="2:11" customFormat="1" ht="18.75" customHeight="1">
      <c r="B162" s="123"/>
      <c r="C162" s="133"/>
      <c r="D162" s="133"/>
      <c r="E162" s="133"/>
      <c r="F162" s="143"/>
      <c r="G162" s="133"/>
      <c r="H162" s="133"/>
      <c r="I162" s="133"/>
      <c r="J162" s="133"/>
      <c r="K162" s="123"/>
    </row>
    <row r="163" spans="2:11" customFormat="1" ht="18.75" customHeight="1">
      <c r="B163" s="98"/>
      <c r="C163" s="98"/>
      <c r="D163" s="98"/>
      <c r="E163" s="98"/>
      <c r="F163" s="98"/>
      <c r="G163" s="98"/>
      <c r="H163" s="98"/>
      <c r="I163" s="98"/>
      <c r="J163" s="98"/>
      <c r="K163" s="98"/>
    </row>
    <row r="164" spans="2:11" customFormat="1" ht="7.5" customHeight="1">
      <c r="B164" s="80"/>
      <c r="C164" s="81"/>
      <c r="D164" s="81"/>
      <c r="E164" s="81"/>
      <c r="F164" s="81"/>
      <c r="G164" s="81"/>
      <c r="H164" s="81"/>
      <c r="I164" s="81"/>
      <c r="J164" s="81"/>
      <c r="K164" s="82"/>
    </row>
    <row r="165" spans="2:11" customFormat="1" ht="45" customHeight="1">
      <c r="B165" s="83"/>
      <c r="C165" s="307" t="s">
        <v>1032</v>
      </c>
      <c r="D165" s="307"/>
      <c r="E165" s="307"/>
      <c r="F165" s="307"/>
      <c r="G165" s="307"/>
      <c r="H165" s="307"/>
      <c r="I165" s="307"/>
      <c r="J165" s="307"/>
      <c r="K165" s="84"/>
    </row>
    <row r="166" spans="2:11" customFormat="1" ht="17.25" customHeight="1">
      <c r="B166" s="83"/>
      <c r="C166" s="104" t="s">
        <v>960</v>
      </c>
      <c r="D166" s="104"/>
      <c r="E166" s="104"/>
      <c r="F166" s="104" t="s">
        <v>961</v>
      </c>
      <c r="G166" s="144"/>
      <c r="H166" s="145" t="s">
        <v>49</v>
      </c>
      <c r="I166" s="145" t="s">
        <v>52</v>
      </c>
      <c r="J166" s="104" t="s">
        <v>962</v>
      </c>
      <c r="K166" s="84"/>
    </row>
    <row r="167" spans="2:11" customFormat="1" ht="17.25" customHeight="1">
      <c r="B167" s="85"/>
      <c r="C167" s="106" t="s">
        <v>963</v>
      </c>
      <c r="D167" s="106"/>
      <c r="E167" s="106"/>
      <c r="F167" s="107" t="s">
        <v>964</v>
      </c>
      <c r="G167" s="146"/>
      <c r="H167" s="147"/>
      <c r="I167" s="147"/>
      <c r="J167" s="106" t="s">
        <v>965</v>
      </c>
      <c r="K167" s="86"/>
    </row>
    <row r="168" spans="2:11" customFormat="1" ht="5.25" customHeight="1">
      <c r="B168" s="114"/>
      <c r="C168" s="109"/>
      <c r="D168" s="109"/>
      <c r="E168" s="109"/>
      <c r="F168" s="109"/>
      <c r="G168" s="110"/>
      <c r="H168" s="109"/>
      <c r="I168" s="109"/>
      <c r="J168" s="109"/>
      <c r="K168" s="135"/>
    </row>
    <row r="169" spans="2:11" customFormat="1" ht="15" customHeight="1">
      <c r="B169" s="114"/>
      <c r="C169" s="91" t="s">
        <v>969</v>
      </c>
      <c r="D169" s="91"/>
      <c r="E169" s="91"/>
      <c r="F169" s="112" t="s">
        <v>966</v>
      </c>
      <c r="G169" s="91"/>
      <c r="H169" s="91" t="s">
        <v>1006</v>
      </c>
      <c r="I169" s="91" t="s">
        <v>968</v>
      </c>
      <c r="J169" s="91">
        <v>120</v>
      </c>
      <c r="K169" s="135"/>
    </row>
    <row r="170" spans="2:11" customFormat="1" ht="15" customHeight="1">
      <c r="B170" s="114"/>
      <c r="C170" s="91" t="s">
        <v>1015</v>
      </c>
      <c r="D170" s="91"/>
      <c r="E170" s="91"/>
      <c r="F170" s="112" t="s">
        <v>966</v>
      </c>
      <c r="G170" s="91"/>
      <c r="H170" s="91" t="s">
        <v>1016</v>
      </c>
      <c r="I170" s="91" t="s">
        <v>968</v>
      </c>
      <c r="J170" s="91" t="s">
        <v>1017</v>
      </c>
      <c r="K170" s="135"/>
    </row>
    <row r="171" spans="2:11" customFormat="1" ht="15" customHeight="1">
      <c r="B171" s="114"/>
      <c r="C171" s="91" t="s">
        <v>914</v>
      </c>
      <c r="D171" s="91"/>
      <c r="E171" s="91"/>
      <c r="F171" s="112" t="s">
        <v>966</v>
      </c>
      <c r="G171" s="91"/>
      <c r="H171" s="91" t="s">
        <v>1033</v>
      </c>
      <c r="I171" s="91" t="s">
        <v>968</v>
      </c>
      <c r="J171" s="91" t="s">
        <v>1017</v>
      </c>
      <c r="K171" s="135"/>
    </row>
    <row r="172" spans="2:11" customFormat="1" ht="15" customHeight="1">
      <c r="B172" s="114"/>
      <c r="C172" s="91" t="s">
        <v>971</v>
      </c>
      <c r="D172" s="91"/>
      <c r="E172" s="91"/>
      <c r="F172" s="112" t="s">
        <v>972</v>
      </c>
      <c r="G172" s="91"/>
      <c r="H172" s="91" t="s">
        <v>1033</v>
      </c>
      <c r="I172" s="91" t="s">
        <v>968</v>
      </c>
      <c r="J172" s="91">
        <v>50</v>
      </c>
      <c r="K172" s="135"/>
    </row>
    <row r="173" spans="2:11" customFormat="1" ht="15" customHeight="1">
      <c r="B173" s="114"/>
      <c r="C173" s="91" t="s">
        <v>974</v>
      </c>
      <c r="D173" s="91"/>
      <c r="E173" s="91"/>
      <c r="F173" s="112" t="s">
        <v>966</v>
      </c>
      <c r="G173" s="91"/>
      <c r="H173" s="91" t="s">
        <v>1033</v>
      </c>
      <c r="I173" s="91" t="s">
        <v>976</v>
      </c>
      <c r="J173" s="91"/>
      <c r="K173" s="135"/>
    </row>
    <row r="174" spans="2:11" customFormat="1" ht="15" customHeight="1">
      <c r="B174" s="114"/>
      <c r="C174" s="91" t="s">
        <v>985</v>
      </c>
      <c r="D174" s="91"/>
      <c r="E174" s="91"/>
      <c r="F174" s="112" t="s">
        <v>972</v>
      </c>
      <c r="G174" s="91"/>
      <c r="H174" s="91" t="s">
        <v>1033</v>
      </c>
      <c r="I174" s="91" t="s">
        <v>968</v>
      </c>
      <c r="J174" s="91">
        <v>50</v>
      </c>
      <c r="K174" s="135"/>
    </row>
    <row r="175" spans="2:11" customFormat="1" ht="15" customHeight="1">
      <c r="B175" s="114"/>
      <c r="C175" s="91" t="s">
        <v>993</v>
      </c>
      <c r="D175" s="91"/>
      <c r="E175" s="91"/>
      <c r="F175" s="112" t="s">
        <v>972</v>
      </c>
      <c r="G175" s="91"/>
      <c r="H175" s="91" t="s">
        <v>1033</v>
      </c>
      <c r="I175" s="91" t="s">
        <v>968</v>
      </c>
      <c r="J175" s="91">
        <v>50</v>
      </c>
      <c r="K175" s="135"/>
    </row>
    <row r="176" spans="2:11" customFormat="1" ht="15" customHeight="1">
      <c r="B176" s="114"/>
      <c r="C176" s="91" t="s">
        <v>991</v>
      </c>
      <c r="D176" s="91"/>
      <c r="E176" s="91"/>
      <c r="F176" s="112" t="s">
        <v>972</v>
      </c>
      <c r="G176" s="91"/>
      <c r="H176" s="91" t="s">
        <v>1033</v>
      </c>
      <c r="I176" s="91" t="s">
        <v>968</v>
      </c>
      <c r="J176" s="91">
        <v>50</v>
      </c>
      <c r="K176" s="135"/>
    </row>
    <row r="177" spans="2:11" customFormat="1" ht="15" customHeight="1">
      <c r="B177" s="114"/>
      <c r="C177" s="91" t="s">
        <v>143</v>
      </c>
      <c r="D177" s="91"/>
      <c r="E177" s="91"/>
      <c r="F177" s="112" t="s">
        <v>966</v>
      </c>
      <c r="G177" s="91"/>
      <c r="H177" s="91" t="s">
        <v>1034</v>
      </c>
      <c r="I177" s="91" t="s">
        <v>1035</v>
      </c>
      <c r="J177" s="91"/>
      <c r="K177" s="135"/>
    </row>
    <row r="178" spans="2:11" customFormat="1" ht="15" customHeight="1">
      <c r="B178" s="114"/>
      <c r="C178" s="91" t="s">
        <v>52</v>
      </c>
      <c r="D178" s="91"/>
      <c r="E178" s="91"/>
      <c r="F178" s="112" t="s">
        <v>966</v>
      </c>
      <c r="G178" s="91"/>
      <c r="H178" s="91" t="s">
        <v>1036</v>
      </c>
      <c r="I178" s="91" t="s">
        <v>1037</v>
      </c>
      <c r="J178" s="91">
        <v>1</v>
      </c>
      <c r="K178" s="135"/>
    </row>
    <row r="179" spans="2:11" customFormat="1" ht="15" customHeight="1">
      <c r="B179" s="114"/>
      <c r="C179" s="91" t="s">
        <v>48</v>
      </c>
      <c r="D179" s="91"/>
      <c r="E179" s="91"/>
      <c r="F179" s="112" t="s">
        <v>966</v>
      </c>
      <c r="G179" s="91"/>
      <c r="H179" s="91" t="s">
        <v>1038</v>
      </c>
      <c r="I179" s="91" t="s">
        <v>968</v>
      </c>
      <c r="J179" s="91">
        <v>20</v>
      </c>
      <c r="K179" s="135"/>
    </row>
    <row r="180" spans="2:11" customFormat="1" ht="15" customHeight="1">
      <c r="B180" s="114"/>
      <c r="C180" s="91" t="s">
        <v>49</v>
      </c>
      <c r="D180" s="91"/>
      <c r="E180" s="91"/>
      <c r="F180" s="112" t="s">
        <v>966</v>
      </c>
      <c r="G180" s="91"/>
      <c r="H180" s="91" t="s">
        <v>1039</v>
      </c>
      <c r="I180" s="91" t="s">
        <v>968</v>
      </c>
      <c r="J180" s="91">
        <v>255</v>
      </c>
      <c r="K180" s="135"/>
    </row>
    <row r="181" spans="2:11" customFormat="1" ht="15" customHeight="1">
      <c r="B181" s="114"/>
      <c r="C181" s="91" t="s">
        <v>144</v>
      </c>
      <c r="D181" s="91"/>
      <c r="E181" s="91"/>
      <c r="F181" s="112" t="s">
        <v>966</v>
      </c>
      <c r="G181" s="91"/>
      <c r="H181" s="91" t="s">
        <v>930</v>
      </c>
      <c r="I181" s="91" t="s">
        <v>968</v>
      </c>
      <c r="J181" s="91">
        <v>10</v>
      </c>
      <c r="K181" s="135"/>
    </row>
    <row r="182" spans="2:11" customFormat="1" ht="15" customHeight="1">
      <c r="B182" s="114"/>
      <c r="C182" s="91" t="s">
        <v>145</v>
      </c>
      <c r="D182" s="91"/>
      <c r="E182" s="91"/>
      <c r="F182" s="112" t="s">
        <v>966</v>
      </c>
      <c r="G182" s="91"/>
      <c r="H182" s="91" t="s">
        <v>1040</v>
      </c>
      <c r="I182" s="91" t="s">
        <v>1001</v>
      </c>
      <c r="J182" s="91"/>
      <c r="K182" s="135"/>
    </row>
    <row r="183" spans="2:11" customFormat="1" ht="15" customHeight="1">
      <c r="B183" s="114"/>
      <c r="C183" s="91" t="s">
        <v>1041</v>
      </c>
      <c r="D183" s="91"/>
      <c r="E183" s="91"/>
      <c r="F183" s="112" t="s">
        <v>966</v>
      </c>
      <c r="G183" s="91"/>
      <c r="H183" s="91" t="s">
        <v>1042</v>
      </c>
      <c r="I183" s="91" t="s">
        <v>1001</v>
      </c>
      <c r="J183" s="91"/>
      <c r="K183" s="135"/>
    </row>
    <row r="184" spans="2:11" customFormat="1" ht="15" customHeight="1">
      <c r="B184" s="114"/>
      <c r="C184" s="91" t="s">
        <v>1030</v>
      </c>
      <c r="D184" s="91"/>
      <c r="E184" s="91"/>
      <c r="F184" s="112" t="s">
        <v>966</v>
      </c>
      <c r="G184" s="91"/>
      <c r="H184" s="91" t="s">
        <v>1043</v>
      </c>
      <c r="I184" s="91" t="s">
        <v>1001</v>
      </c>
      <c r="J184" s="91"/>
      <c r="K184" s="135"/>
    </row>
    <row r="185" spans="2:11" customFormat="1" ht="15" customHeight="1">
      <c r="B185" s="114"/>
      <c r="C185" s="91" t="s">
        <v>147</v>
      </c>
      <c r="D185" s="91"/>
      <c r="E185" s="91"/>
      <c r="F185" s="112" t="s">
        <v>972</v>
      </c>
      <c r="G185" s="91"/>
      <c r="H185" s="91" t="s">
        <v>1044</v>
      </c>
      <c r="I185" s="91" t="s">
        <v>968</v>
      </c>
      <c r="J185" s="91">
        <v>50</v>
      </c>
      <c r="K185" s="135"/>
    </row>
    <row r="186" spans="2:11" customFormat="1" ht="15" customHeight="1">
      <c r="B186" s="114"/>
      <c r="C186" s="91" t="s">
        <v>1045</v>
      </c>
      <c r="D186" s="91"/>
      <c r="E186" s="91"/>
      <c r="F186" s="112" t="s">
        <v>972</v>
      </c>
      <c r="G186" s="91"/>
      <c r="H186" s="91" t="s">
        <v>1046</v>
      </c>
      <c r="I186" s="91" t="s">
        <v>1047</v>
      </c>
      <c r="J186" s="91"/>
      <c r="K186" s="135"/>
    </row>
    <row r="187" spans="2:11" customFormat="1" ht="15" customHeight="1">
      <c r="B187" s="114"/>
      <c r="C187" s="91" t="s">
        <v>1048</v>
      </c>
      <c r="D187" s="91"/>
      <c r="E187" s="91"/>
      <c r="F187" s="112" t="s">
        <v>972</v>
      </c>
      <c r="G187" s="91"/>
      <c r="H187" s="91" t="s">
        <v>1049</v>
      </c>
      <c r="I187" s="91" t="s">
        <v>1047</v>
      </c>
      <c r="J187" s="91"/>
      <c r="K187" s="135"/>
    </row>
    <row r="188" spans="2:11" customFormat="1" ht="15" customHeight="1">
      <c r="B188" s="114"/>
      <c r="C188" s="91" t="s">
        <v>1050</v>
      </c>
      <c r="D188" s="91"/>
      <c r="E188" s="91"/>
      <c r="F188" s="112" t="s">
        <v>972</v>
      </c>
      <c r="G188" s="91"/>
      <c r="H188" s="91" t="s">
        <v>1051</v>
      </c>
      <c r="I188" s="91" t="s">
        <v>1047</v>
      </c>
      <c r="J188" s="91"/>
      <c r="K188" s="135"/>
    </row>
    <row r="189" spans="2:11" customFormat="1" ht="15" customHeight="1">
      <c r="B189" s="114"/>
      <c r="C189" s="148" t="s">
        <v>1052</v>
      </c>
      <c r="D189" s="91"/>
      <c r="E189" s="91"/>
      <c r="F189" s="112" t="s">
        <v>972</v>
      </c>
      <c r="G189" s="91"/>
      <c r="H189" s="91" t="s">
        <v>1053</v>
      </c>
      <c r="I189" s="91" t="s">
        <v>1054</v>
      </c>
      <c r="J189" s="149" t="s">
        <v>1055</v>
      </c>
      <c r="K189" s="135"/>
    </row>
    <row r="190" spans="2:11" customFormat="1" ht="15" customHeight="1">
      <c r="B190" s="114"/>
      <c r="C190" s="148" t="s">
        <v>37</v>
      </c>
      <c r="D190" s="91"/>
      <c r="E190" s="91"/>
      <c r="F190" s="112" t="s">
        <v>966</v>
      </c>
      <c r="G190" s="91"/>
      <c r="H190" s="88" t="s">
        <v>1056</v>
      </c>
      <c r="I190" s="91" t="s">
        <v>1057</v>
      </c>
      <c r="J190" s="91"/>
      <c r="K190" s="135"/>
    </row>
    <row r="191" spans="2:11" customFormat="1" ht="15" customHeight="1">
      <c r="B191" s="114"/>
      <c r="C191" s="148" t="s">
        <v>1058</v>
      </c>
      <c r="D191" s="91"/>
      <c r="E191" s="91"/>
      <c r="F191" s="112" t="s">
        <v>966</v>
      </c>
      <c r="G191" s="91"/>
      <c r="H191" s="91" t="s">
        <v>1059</v>
      </c>
      <c r="I191" s="91" t="s">
        <v>1001</v>
      </c>
      <c r="J191" s="91"/>
      <c r="K191" s="135"/>
    </row>
    <row r="192" spans="2:11" customFormat="1" ht="15" customHeight="1">
      <c r="B192" s="114"/>
      <c r="C192" s="148" t="s">
        <v>1060</v>
      </c>
      <c r="D192" s="91"/>
      <c r="E192" s="91"/>
      <c r="F192" s="112" t="s">
        <v>966</v>
      </c>
      <c r="G192" s="91"/>
      <c r="H192" s="91" t="s">
        <v>1061</v>
      </c>
      <c r="I192" s="91" t="s">
        <v>1001</v>
      </c>
      <c r="J192" s="91"/>
      <c r="K192" s="135"/>
    </row>
    <row r="193" spans="2:11" customFormat="1" ht="15" customHeight="1">
      <c r="B193" s="114"/>
      <c r="C193" s="148" t="s">
        <v>1062</v>
      </c>
      <c r="D193" s="91"/>
      <c r="E193" s="91"/>
      <c r="F193" s="112" t="s">
        <v>972</v>
      </c>
      <c r="G193" s="91"/>
      <c r="H193" s="91" t="s">
        <v>1063</v>
      </c>
      <c r="I193" s="91" t="s">
        <v>1001</v>
      </c>
      <c r="J193" s="91"/>
      <c r="K193" s="135"/>
    </row>
    <row r="194" spans="2:11" customFormat="1" ht="15" customHeight="1">
      <c r="B194" s="141"/>
      <c r="C194" s="150"/>
      <c r="D194" s="121"/>
      <c r="E194" s="121"/>
      <c r="F194" s="121"/>
      <c r="G194" s="121"/>
      <c r="H194" s="121"/>
      <c r="I194" s="121"/>
      <c r="J194" s="121"/>
      <c r="K194" s="142"/>
    </row>
    <row r="195" spans="2:11" customFormat="1" ht="18.75" customHeight="1">
      <c r="B195" s="123"/>
      <c r="C195" s="133"/>
      <c r="D195" s="133"/>
      <c r="E195" s="133"/>
      <c r="F195" s="143"/>
      <c r="G195" s="133"/>
      <c r="H195" s="133"/>
      <c r="I195" s="133"/>
      <c r="J195" s="133"/>
      <c r="K195" s="123"/>
    </row>
    <row r="196" spans="2:11" customFormat="1" ht="18.75" customHeight="1">
      <c r="B196" s="123"/>
      <c r="C196" s="133"/>
      <c r="D196" s="133"/>
      <c r="E196" s="133"/>
      <c r="F196" s="143"/>
      <c r="G196" s="133"/>
      <c r="H196" s="133"/>
      <c r="I196" s="133"/>
      <c r="J196" s="133"/>
      <c r="K196" s="123"/>
    </row>
    <row r="197" spans="2:11" customFormat="1" ht="18.75" customHeight="1">
      <c r="B197" s="98"/>
      <c r="C197" s="98"/>
      <c r="D197" s="98"/>
      <c r="E197" s="98"/>
      <c r="F197" s="98"/>
      <c r="G197" s="98"/>
      <c r="H197" s="98"/>
      <c r="I197" s="98"/>
      <c r="J197" s="98"/>
      <c r="K197" s="98"/>
    </row>
    <row r="198" spans="2:11" customFormat="1" ht="13.5">
      <c r="B198" s="80"/>
      <c r="C198" s="81"/>
      <c r="D198" s="81"/>
      <c r="E198" s="81"/>
      <c r="F198" s="81"/>
      <c r="G198" s="81"/>
      <c r="H198" s="81"/>
      <c r="I198" s="81"/>
      <c r="J198" s="81"/>
      <c r="K198" s="82"/>
    </row>
    <row r="199" spans="2:11" customFormat="1" ht="21">
      <c r="B199" s="83"/>
      <c r="C199" s="307" t="s">
        <v>1064</v>
      </c>
      <c r="D199" s="307"/>
      <c r="E199" s="307"/>
      <c r="F199" s="307"/>
      <c r="G199" s="307"/>
      <c r="H199" s="307"/>
      <c r="I199" s="307"/>
      <c r="J199" s="307"/>
      <c r="K199" s="84"/>
    </row>
    <row r="200" spans="2:11" customFormat="1" ht="25.5" customHeight="1">
      <c r="B200" s="83"/>
      <c r="C200" s="151" t="s">
        <v>1065</v>
      </c>
      <c r="D200" s="151"/>
      <c r="E200" s="151"/>
      <c r="F200" s="151" t="s">
        <v>1066</v>
      </c>
      <c r="G200" s="152"/>
      <c r="H200" s="308" t="s">
        <v>1067</v>
      </c>
      <c r="I200" s="308"/>
      <c r="J200" s="308"/>
      <c r="K200" s="84"/>
    </row>
    <row r="201" spans="2:11" customFormat="1" ht="5.25" customHeight="1">
      <c r="B201" s="114"/>
      <c r="C201" s="109"/>
      <c r="D201" s="109"/>
      <c r="E201" s="109"/>
      <c r="F201" s="109"/>
      <c r="G201" s="133"/>
      <c r="H201" s="109"/>
      <c r="I201" s="109"/>
      <c r="J201" s="109"/>
      <c r="K201" s="135"/>
    </row>
    <row r="202" spans="2:11" customFormat="1" ht="15" customHeight="1">
      <c r="B202" s="114"/>
      <c r="C202" s="91" t="s">
        <v>1057</v>
      </c>
      <c r="D202" s="91"/>
      <c r="E202" s="91"/>
      <c r="F202" s="112" t="s">
        <v>38</v>
      </c>
      <c r="G202" s="91"/>
      <c r="H202" s="309" t="s">
        <v>1068</v>
      </c>
      <c r="I202" s="309"/>
      <c r="J202" s="309"/>
      <c r="K202" s="135"/>
    </row>
    <row r="203" spans="2:11" customFormat="1" ht="15" customHeight="1">
      <c r="B203" s="114"/>
      <c r="C203" s="91"/>
      <c r="D203" s="91"/>
      <c r="E203" s="91"/>
      <c r="F203" s="112" t="s">
        <v>39</v>
      </c>
      <c r="G203" s="91"/>
      <c r="H203" s="309" t="s">
        <v>1069</v>
      </c>
      <c r="I203" s="309"/>
      <c r="J203" s="309"/>
      <c r="K203" s="135"/>
    </row>
    <row r="204" spans="2:11" customFormat="1" ht="15" customHeight="1">
      <c r="B204" s="114"/>
      <c r="C204" s="91"/>
      <c r="D204" s="91"/>
      <c r="E204" s="91"/>
      <c r="F204" s="112" t="s">
        <v>42</v>
      </c>
      <c r="G204" s="91"/>
      <c r="H204" s="309" t="s">
        <v>1070</v>
      </c>
      <c r="I204" s="309"/>
      <c r="J204" s="309"/>
      <c r="K204" s="135"/>
    </row>
    <row r="205" spans="2:11" customFormat="1" ht="15" customHeight="1">
      <c r="B205" s="114"/>
      <c r="C205" s="91"/>
      <c r="D205" s="91"/>
      <c r="E205" s="91"/>
      <c r="F205" s="112" t="s">
        <v>40</v>
      </c>
      <c r="G205" s="91"/>
      <c r="H205" s="309" t="s">
        <v>1071</v>
      </c>
      <c r="I205" s="309"/>
      <c r="J205" s="309"/>
      <c r="K205" s="135"/>
    </row>
    <row r="206" spans="2:11" customFormat="1" ht="15" customHeight="1">
      <c r="B206" s="114"/>
      <c r="C206" s="91"/>
      <c r="D206" s="91"/>
      <c r="E206" s="91"/>
      <c r="F206" s="112" t="s">
        <v>41</v>
      </c>
      <c r="G206" s="91"/>
      <c r="H206" s="309" t="s">
        <v>1072</v>
      </c>
      <c r="I206" s="309"/>
      <c r="J206" s="309"/>
      <c r="K206" s="135"/>
    </row>
    <row r="207" spans="2:11" customFormat="1" ht="15" customHeight="1">
      <c r="B207" s="114"/>
      <c r="C207" s="91"/>
      <c r="D207" s="91"/>
      <c r="E207" s="91"/>
      <c r="F207" s="112"/>
      <c r="G207" s="91"/>
      <c r="H207" s="91"/>
      <c r="I207" s="91"/>
      <c r="J207" s="91"/>
      <c r="K207" s="135"/>
    </row>
    <row r="208" spans="2:11" customFormat="1" ht="15" customHeight="1">
      <c r="B208" s="114"/>
      <c r="C208" s="91" t="s">
        <v>1013</v>
      </c>
      <c r="D208" s="91"/>
      <c r="E208" s="91"/>
      <c r="F208" s="112" t="s">
        <v>73</v>
      </c>
      <c r="G208" s="91"/>
      <c r="H208" s="309" t="s">
        <v>1073</v>
      </c>
      <c r="I208" s="309"/>
      <c r="J208" s="309"/>
      <c r="K208" s="135"/>
    </row>
    <row r="209" spans="2:11" customFormat="1" ht="15" customHeight="1">
      <c r="B209" s="114"/>
      <c r="C209" s="91"/>
      <c r="D209" s="91"/>
      <c r="E209" s="91"/>
      <c r="F209" s="112" t="s">
        <v>908</v>
      </c>
      <c r="G209" s="91"/>
      <c r="H209" s="309" t="s">
        <v>909</v>
      </c>
      <c r="I209" s="309"/>
      <c r="J209" s="309"/>
      <c r="K209" s="135"/>
    </row>
    <row r="210" spans="2:11" customFormat="1" ht="15" customHeight="1">
      <c r="B210" s="114"/>
      <c r="C210" s="91"/>
      <c r="D210" s="91"/>
      <c r="E210" s="91"/>
      <c r="F210" s="112" t="s">
        <v>906</v>
      </c>
      <c r="G210" s="91"/>
      <c r="H210" s="309" t="s">
        <v>1074</v>
      </c>
      <c r="I210" s="309"/>
      <c r="J210" s="309"/>
      <c r="K210" s="135"/>
    </row>
    <row r="211" spans="2:11" customFormat="1" ht="15" customHeight="1">
      <c r="B211" s="153"/>
      <c r="C211" s="91"/>
      <c r="D211" s="91"/>
      <c r="E211" s="91"/>
      <c r="F211" s="112" t="s">
        <v>910</v>
      </c>
      <c r="G211" s="148"/>
      <c r="H211" s="310" t="s">
        <v>911</v>
      </c>
      <c r="I211" s="310"/>
      <c r="J211" s="310"/>
      <c r="K211" s="154"/>
    </row>
    <row r="212" spans="2:11" customFormat="1" ht="15" customHeight="1">
      <c r="B212" s="153"/>
      <c r="C212" s="91"/>
      <c r="D212" s="91"/>
      <c r="E212" s="91"/>
      <c r="F212" s="112" t="s">
        <v>912</v>
      </c>
      <c r="G212" s="148"/>
      <c r="H212" s="310" t="s">
        <v>1075</v>
      </c>
      <c r="I212" s="310"/>
      <c r="J212" s="310"/>
      <c r="K212" s="154"/>
    </row>
    <row r="213" spans="2:11" customFormat="1" ht="15" customHeight="1">
      <c r="B213" s="153"/>
      <c r="C213" s="91"/>
      <c r="D213" s="91"/>
      <c r="E213" s="91"/>
      <c r="F213" s="112"/>
      <c r="G213" s="148"/>
      <c r="H213" s="139"/>
      <c r="I213" s="139"/>
      <c r="J213" s="139"/>
      <c r="K213" s="154"/>
    </row>
    <row r="214" spans="2:11" customFormat="1" ht="15" customHeight="1">
      <c r="B214" s="153"/>
      <c r="C214" s="91" t="s">
        <v>1037</v>
      </c>
      <c r="D214" s="91"/>
      <c r="E214" s="91"/>
      <c r="F214" s="112">
        <v>1</v>
      </c>
      <c r="G214" s="148"/>
      <c r="H214" s="310" t="s">
        <v>1076</v>
      </c>
      <c r="I214" s="310"/>
      <c r="J214" s="310"/>
      <c r="K214" s="154"/>
    </row>
    <row r="215" spans="2:11" customFormat="1" ht="15" customHeight="1">
      <c r="B215" s="153"/>
      <c r="C215" s="91"/>
      <c r="D215" s="91"/>
      <c r="E215" s="91"/>
      <c r="F215" s="112">
        <v>2</v>
      </c>
      <c r="G215" s="148"/>
      <c r="H215" s="310" t="s">
        <v>1077</v>
      </c>
      <c r="I215" s="310"/>
      <c r="J215" s="310"/>
      <c r="K215" s="154"/>
    </row>
    <row r="216" spans="2:11" customFormat="1" ht="15" customHeight="1">
      <c r="B216" s="153"/>
      <c r="C216" s="91"/>
      <c r="D216" s="91"/>
      <c r="E216" s="91"/>
      <c r="F216" s="112">
        <v>3</v>
      </c>
      <c r="G216" s="148"/>
      <c r="H216" s="310" t="s">
        <v>1078</v>
      </c>
      <c r="I216" s="310"/>
      <c r="J216" s="310"/>
      <c r="K216" s="154"/>
    </row>
    <row r="217" spans="2:11" customFormat="1" ht="15" customHeight="1">
      <c r="B217" s="153"/>
      <c r="C217" s="91"/>
      <c r="D217" s="91"/>
      <c r="E217" s="91"/>
      <c r="F217" s="112">
        <v>4</v>
      </c>
      <c r="G217" s="148"/>
      <c r="H217" s="310" t="s">
        <v>1079</v>
      </c>
      <c r="I217" s="310"/>
      <c r="J217" s="310"/>
      <c r="K217" s="154"/>
    </row>
    <row r="218" spans="2:11" customFormat="1" ht="12.75" customHeight="1">
      <c r="B218" s="155"/>
      <c r="C218" s="156"/>
      <c r="D218" s="156"/>
      <c r="E218" s="156"/>
      <c r="F218" s="156"/>
      <c r="G218" s="156"/>
      <c r="H218" s="156"/>
      <c r="I218" s="156"/>
      <c r="J218" s="156"/>
      <c r="K218" s="15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Oprava střechy ZŠ Pátova</vt:lpstr>
      <vt:lpstr>Seznam figur</vt:lpstr>
      <vt:lpstr>Pokyny pro vyplnění</vt:lpstr>
      <vt:lpstr>'Oprava střechy ZŠ Pátova'!Názvy_tisku</vt:lpstr>
      <vt:lpstr>'Rekapitulace stavby'!Názvy_tisku</vt:lpstr>
      <vt:lpstr>'Seznam figur'!Názvy_tisku</vt:lpstr>
      <vt:lpstr>'Oprava střechy ZŠ Pátova'!Oblast_tisku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P8P67-MPRO\Marta</dc:creator>
  <cp:lastModifiedBy>Milan Ballák</cp:lastModifiedBy>
  <dcterms:created xsi:type="dcterms:W3CDTF">2022-02-08T14:34:08Z</dcterms:created>
  <dcterms:modified xsi:type="dcterms:W3CDTF">2023-03-07T08:54:16Z</dcterms:modified>
</cp:coreProperties>
</file>